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51.xml" ContentType="application/vnd.openxmlformats-officedocument.spreadsheetml.worksheet+xml"/>
  <Override PartName="/xl/worksheets/sheet152.xml" ContentType="application/vnd.openxmlformats-officedocument.spreadsheetml.worksheet+xml"/>
  <Override PartName="/xl/worksheets/sheet153.xml" ContentType="application/vnd.openxmlformats-officedocument.spreadsheetml.worksheet+xml"/>
  <Override PartName="/xl/worksheets/sheet154.xml" ContentType="application/vnd.openxmlformats-officedocument.spreadsheetml.worksheet+xml"/>
  <Override PartName="/xl/worksheets/sheet155.xml" ContentType="application/vnd.openxmlformats-officedocument.spreadsheetml.worksheet+xml"/>
  <Override PartName="/xl/worksheets/sheet156.xml" ContentType="application/vnd.openxmlformats-officedocument.spreadsheetml.worksheet+xml"/>
  <Override PartName="/xl/worksheets/sheet157.xml" ContentType="application/vnd.openxmlformats-officedocument.spreadsheetml.worksheet+xml"/>
  <Override PartName="/xl/worksheets/sheet158.xml" ContentType="application/vnd.openxmlformats-officedocument.spreadsheetml.worksheet+xml"/>
  <Override PartName="/xl/worksheets/sheet159.xml" ContentType="application/vnd.openxmlformats-officedocument.spreadsheetml.worksheet+xml"/>
  <Override PartName="/xl/worksheets/sheet160.xml" ContentType="application/vnd.openxmlformats-officedocument.spreadsheetml.worksheet+xml"/>
  <Override PartName="/xl/worksheets/sheet161.xml" ContentType="application/vnd.openxmlformats-officedocument.spreadsheetml.worksheet+xml"/>
  <Override PartName="/xl/worksheets/sheet162.xml" ContentType="application/vnd.openxmlformats-officedocument.spreadsheetml.worksheet+xml"/>
  <Override PartName="/xl/worksheets/sheet163.xml" ContentType="application/vnd.openxmlformats-officedocument.spreadsheetml.worksheet+xml"/>
  <Override PartName="/xl/worksheets/sheet164.xml" ContentType="application/vnd.openxmlformats-officedocument.spreadsheetml.worksheet+xml"/>
  <Override PartName="/xl/worksheets/sheet165.xml" ContentType="application/vnd.openxmlformats-officedocument.spreadsheetml.worksheet+xml"/>
  <Override PartName="/xl/worksheets/sheet166.xml" ContentType="application/vnd.openxmlformats-officedocument.spreadsheetml.worksheet+xml"/>
  <Override PartName="/xl/worksheets/sheet167.xml" ContentType="application/vnd.openxmlformats-officedocument.spreadsheetml.worksheet+xml"/>
  <Override PartName="/xl/worksheets/sheet168.xml" ContentType="application/vnd.openxmlformats-officedocument.spreadsheetml.worksheet+xml"/>
  <Override PartName="/xl/worksheets/sheet169.xml" ContentType="application/vnd.openxmlformats-officedocument.spreadsheetml.worksheet+xml"/>
  <Override PartName="/xl/worksheets/sheet170.xml" ContentType="application/vnd.openxmlformats-officedocument.spreadsheetml.worksheet+xml"/>
  <Override PartName="/xl/worksheets/sheet171.xml" ContentType="application/vnd.openxmlformats-officedocument.spreadsheetml.worksheet+xml"/>
  <Override PartName="/xl/worksheets/sheet172.xml" ContentType="application/vnd.openxmlformats-officedocument.spreadsheetml.worksheet+xml"/>
  <Override PartName="/xl/worksheets/sheet173.xml" ContentType="application/vnd.openxmlformats-officedocument.spreadsheetml.worksheet+xml"/>
  <Override PartName="/xl/worksheets/sheet174.xml" ContentType="application/vnd.openxmlformats-officedocument.spreadsheetml.worksheet+xml"/>
  <Override PartName="/xl/worksheets/sheet175.xml" ContentType="application/vnd.openxmlformats-officedocument.spreadsheetml.worksheet+xml"/>
  <Override PartName="/xl/worksheets/sheet176.xml" ContentType="application/vnd.openxmlformats-officedocument.spreadsheetml.worksheet+xml"/>
  <Override PartName="/xl/worksheets/sheet177.xml" ContentType="application/vnd.openxmlformats-officedocument.spreadsheetml.worksheet+xml"/>
  <Override PartName="/xl/worksheets/sheet178.xml" ContentType="application/vnd.openxmlformats-officedocument.spreadsheetml.worksheet+xml"/>
  <Override PartName="/xl/worksheets/sheet179.xml" ContentType="application/vnd.openxmlformats-officedocument.spreadsheetml.worksheet+xml"/>
  <Override PartName="/xl/worksheets/sheet180.xml" ContentType="application/vnd.openxmlformats-officedocument.spreadsheetml.worksheet+xml"/>
  <Override PartName="/xl/worksheets/sheet181.xml" ContentType="application/vnd.openxmlformats-officedocument.spreadsheetml.worksheet+xml"/>
  <Override PartName="/xl/worksheets/sheet182.xml" ContentType="application/vnd.openxmlformats-officedocument.spreadsheetml.worksheet+xml"/>
  <Override PartName="/xl/worksheets/sheet183.xml" ContentType="application/vnd.openxmlformats-officedocument.spreadsheetml.worksheet+xml"/>
  <Override PartName="/xl/worksheets/sheet184.xml" ContentType="application/vnd.openxmlformats-officedocument.spreadsheetml.worksheet+xml"/>
  <Override PartName="/xl/worksheets/sheet185.xml" ContentType="application/vnd.openxmlformats-officedocument.spreadsheetml.worksheet+xml"/>
  <Override PartName="/xl/worksheets/sheet186.xml" ContentType="application/vnd.openxmlformats-officedocument.spreadsheetml.worksheet+xml"/>
  <Override PartName="/xl/worksheets/sheet187.xml" ContentType="application/vnd.openxmlformats-officedocument.spreadsheetml.worksheet+xml"/>
  <Override PartName="/xl/worksheets/sheet188.xml" ContentType="application/vnd.openxmlformats-officedocument.spreadsheetml.worksheet+xml"/>
  <Override PartName="/xl/worksheets/sheet189.xml" ContentType="application/vnd.openxmlformats-officedocument.spreadsheetml.worksheet+xml"/>
  <Override PartName="/xl/worksheets/sheet190.xml" ContentType="application/vnd.openxmlformats-officedocument.spreadsheetml.worksheet+xml"/>
  <Override PartName="/xl/worksheets/sheet191.xml" ContentType="application/vnd.openxmlformats-officedocument.spreadsheetml.worksheet+xml"/>
  <Override PartName="/xl/worksheets/sheet192.xml" ContentType="application/vnd.openxmlformats-officedocument.spreadsheetml.worksheet+xml"/>
  <Override PartName="/xl/worksheets/sheet193.xml" ContentType="application/vnd.openxmlformats-officedocument.spreadsheetml.worksheet+xml"/>
  <Override PartName="/xl/worksheets/sheet194.xml" ContentType="application/vnd.openxmlformats-officedocument.spreadsheetml.worksheet+xml"/>
  <Override PartName="/xl/worksheets/sheet195.xml" ContentType="application/vnd.openxmlformats-officedocument.spreadsheetml.worksheet+xml"/>
  <Override PartName="/xl/worksheets/sheet196.xml" ContentType="application/vnd.openxmlformats-officedocument.spreadsheetml.worksheet+xml"/>
  <Override PartName="/xl/worksheets/sheet197.xml" ContentType="application/vnd.openxmlformats-officedocument.spreadsheetml.worksheet+xml"/>
  <Override PartName="/xl/worksheets/sheet198.xml" ContentType="application/vnd.openxmlformats-officedocument.spreadsheetml.worksheet+xml"/>
  <Override PartName="/xl/worksheets/sheet199.xml" ContentType="application/vnd.openxmlformats-officedocument.spreadsheetml.worksheet+xml"/>
  <Override PartName="/xl/worksheets/sheet200.xml" ContentType="application/vnd.openxmlformats-officedocument.spreadsheetml.worksheet+xml"/>
  <Override PartName="/xl/worksheets/sheet201.xml" ContentType="application/vnd.openxmlformats-officedocument.spreadsheetml.worksheet+xml"/>
  <Override PartName="/xl/worksheets/sheet202.xml" ContentType="application/vnd.openxmlformats-officedocument.spreadsheetml.worksheet+xml"/>
  <Override PartName="/xl/worksheets/sheet203.xml" ContentType="application/vnd.openxmlformats-officedocument.spreadsheetml.worksheet+xml"/>
  <Override PartName="/xl/worksheets/sheet204.xml" ContentType="application/vnd.openxmlformats-officedocument.spreadsheetml.worksheet+xml"/>
  <Override PartName="/xl/worksheets/sheet205.xml" ContentType="application/vnd.openxmlformats-officedocument.spreadsheetml.worksheet+xml"/>
  <Override PartName="/xl/worksheets/sheet206.xml" ContentType="application/vnd.openxmlformats-officedocument.spreadsheetml.worksheet+xml"/>
  <Override PartName="/xl/worksheets/sheet207.xml" ContentType="application/vnd.openxmlformats-officedocument.spreadsheetml.worksheet+xml"/>
  <Override PartName="/xl/worksheets/sheet208.xml" ContentType="application/vnd.openxmlformats-officedocument.spreadsheetml.worksheet+xml"/>
  <Override PartName="/xl/worksheets/sheet209.xml" ContentType="application/vnd.openxmlformats-officedocument.spreadsheetml.worksheet+xml"/>
  <Override PartName="/xl/worksheets/sheet210.xml" ContentType="application/vnd.openxmlformats-officedocument.spreadsheetml.worksheet+xml"/>
  <Override PartName="/xl/worksheets/sheet211.xml" ContentType="application/vnd.openxmlformats-officedocument.spreadsheetml.worksheet+xml"/>
  <Override PartName="/xl/worksheets/sheet212.xml" ContentType="application/vnd.openxmlformats-officedocument.spreadsheetml.worksheet+xml"/>
  <Override PartName="/xl/worksheets/sheet213.xml" ContentType="application/vnd.openxmlformats-officedocument.spreadsheetml.worksheet+xml"/>
  <Override PartName="/xl/worksheets/sheet214.xml" ContentType="application/vnd.openxmlformats-officedocument.spreadsheetml.worksheet+xml"/>
  <Override PartName="/xl/worksheets/sheet215.xml" ContentType="application/vnd.openxmlformats-officedocument.spreadsheetml.worksheet+xml"/>
  <Override PartName="/xl/worksheets/sheet216.xml" ContentType="application/vnd.openxmlformats-officedocument.spreadsheetml.worksheet+xml"/>
  <Override PartName="/xl/worksheets/sheet217.xml" ContentType="application/vnd.openxmlformats-officedocument.spreadsheetml.worksheet+xml"/>
  <Override PartName="/xl/worksheets/sheet218.xml" ContentType="application/vnd.openxmlformats-officedocument.spreadsheetml.worksheet+xml"/>
  <Override PartName="/xl/worksheets/sheet219.xml" ContentType="application/vnd.openxmlformats-officedocument.spreadsheetml.worksheet+xml"/>
  <Override PartName="/xl/worksheets/sheet220.xml" ContentType="application/vnd.openxmlformats-officedocument.spreadsheetml.worksheet+xml"/>
  <Override PartName="/xl/worksheets/sheet221.xml" ContentType="application/vnd.openxmlformats-officedocument.spreadsheetml.worksheet+xml"/>
  <Override PartName="/xl/worksheets/sheet222.xml" ContentType="application/vnd.openxmlformats-officedocument.spreadsheetml.worksheet+xml"/>
  <Override PartName="/xl/worksheets/sheet223.xml" ContentType="application/vnd.openxmlformats-officedocument.spreadsheetml.worksheet+xml"/>
  <Override PartName="/xl/worksheets/sheet224.xml" ContentType="application/vnd.openxmlformats-officedocument.spreadsheetml.worksheet+xml"/>
  <Override PartName="/xl/worksheets/sheet225.xml" ContentType="application/vnd.openxmlformats-officedocument.spreadsheetml.worksheet+xml"/>
  <Override PartName="/xl/worksheets/sheet226.xml" ContentType="application/vnd.openxmlformats-officedocument.spreadsheetml.worksheet+xml"/>
  <Override PartName="/xl/worksheets/sheet227.xml" ContentType="application/vnd.openxmlformats-officedocument.spreadsheetml.worksheet+xml"/>
  <Override PartName="/xl/worksheets/sheet228.xml" ContentType="application/vnd.openxmlformats-officedocument.spreadsheetml.worksheet+xml"/>
  <Override PartName="/xl/worksheets/sheet229.xml" ContentType="application/vnd.openxmlformats-officedocument.spreadsheetml.worksheet+xml"/>
  <Override PartName="/xl/worksheets/sheet230.xml" ContentType="application/vnd.openxmlformats-officedocument.spreadsheetml.worksheet+xml"/>
  <Override PartName="/xl/worksheets/sheet231.xml" ContentType="application/vnd.openxmlformats-officedocument.spreadsheetml.worksheet+xml"/>
  <Override PartName="/xl/worksheets/sheet232.xml" ContentType="application/vnd.openxmlformats-officedocument.spreadsheetml.worksheet+xml"/>
  <Override PartName="/xl/worksheets/sheet233.xml" ContentType="application/vnd.openxmlformats-officedocument.spreadsheetml.worksheet+xml"/>
  <Override PartName="/xl/worksheets/sheet234.xml" ContentType="application/vnd.openxmlformats-officedocument.spreadsheetml.worksheet+xml"/>
  <Override PartName="/xl/worksheets/sheet235.xml" ContentType="application/vnd.openxmlformats-officedocument.spreadsheetml.worksheet+xml"/>
  <Override PartName="/xl/worksheets/sheet236.xml" ContentType="application/vnd.openxmlformats-officedocument.spreadsheetml.worksheet+xml"/>
  <Override PartName="/xl/worksheets/sheet237.xml" ContentType="application/vnd.openxmlformats-officedocument.spreadsheetml.worksheet+xml"/>
  <Override PartName="/xl/worksheets/sheet238.xml" ContentType="application/vnd.openxmlformats-officedocument.spreadsheetml.worksheet+xml"/>
  <Override PartName="/xl/worksheets/sheet239.xml" ContentType="application/vnd.openxmlformats-officedocument.spreadsheetml.worksheet+xml"/>
  <Override PartName="/xl/worksheets/sheet240.xml" ContentType="application/vnd.openxmlformats-officedocument.spreadsheetml.worksheet+xml"/>
  <Override PartName="/xl/worksheets/sheet241.xml" ContentType="application/vnd.openxmlformats-officedocument.spreadsheetml.worksheet+xml"/>
  <Override PartName="/xl/worksheets/sheet242.xml" ContentType="application/vnd.openxmlformats-officedocument.spreadsheetml.worksheet+xml"/>
  <Override PartName="/xl/worksheets/sheet243.xml" ContentType="application/vnd.openxmlformats-officedocument.spreadsheetml.worksheet+xml"/>
  <Override PartName="/xl/worksheets/sheet244.xml" ContentType="application/vnd.openxmlformats-officedocument.spreadsheetml.worksheet+xml"/>
  <Override PartName="/xl/worksheets/sheet245.xml" ContentType="application/vnd.openxmlformats-officedocument.spreadsheetml.worksheet+xml"/>
  <Override PartName="/xl/worksheets/sheet246.xml" ContentType="application/vnd.openxmlformats-officedocument.spreadsheetml.worksheet+xml"/>
  <Override PartName="/xl/worksheets/sheet247.xml" ContentType="application/vnd.openxmlformats-officedocument.spreadsheetml.worksheet+xml"/>
  <Override PartName="/xl/worksheets/sheet248.xml" ContentType="application/vnd.openxmlformats-officedocument.spreadsheetml.worksheet+xml"/>
  <Override PartName="/xl/worksheets/sheet249.xml" ContentType="application/vnd.openxmlformats-officedocument.spreadsheetml.worksheet+xml"/>
  <Override PartName="/xl/worksheets/sheet250.xml" ContentType="application/vnd.openxmlformats-officedocument.spreadsheetml.worksheet+xml"/>
  <Override PartName="/xl/worksheets/sheet251.xml" ContentType="application/vnd.openxmlformats-officedocument.spreadsheetml.worksheet+xml"/>
  <Override PartName="/xl/worksheets/sheet252.xml" ContentType="application/vnd.openxmlformats-officedocument.spreadsheetml.worksheet+xml"/>
  <Override PartName="/xl/worksheets/sheet253.xml" ContentType="application/vnd.openxmlformats-officedocument.spreadsheetml.worksheet+xml"/>
  <Override PartName="/xl/worksheets/sheet254.xml" ContentType="application/vnd.openxmlformats-officedocument.spreadsheetml.worksheet+xml"/>
  <Override PartName="/xl/worksheets/sheet255.xml" ContentType="application/vnd.openxmlformats-officedocument.spreadsheetml.worksheet+xml"/>
  <Override PartName="/xl/worksheets/sheet256.xml" ContentType="application/vnd.openxmlformats-officedocument.spreadsheetml.worksheet+xml"/>
  <Override PartName="/xl/worksheets/sheet257.xml" ContentType="application/vnd.openxmlformats-officedocument.spreadsheetml.worksheet+xml"/>
  <Override PartName="/xl/worksheets/sheet258.xml" ContentType="application/vnd.openxmlformats-officedocument.spreadsheetml.worksheet+xml"/>
  <Override PartName="/xl/worksheets/sheet259.xml" ContentType="application/vnd.openxmlformats-officedocument.spreadsheetml.worksheet+xml"/>
  <Override PartName="/xl/worksheets/sheet260.xml" ContentType="application/vnd.openxmlformats-officedocument.spreadsheetml.worksheet+xml"/>
  <Override PartName="/xl/worksheets/sheet261.xml" ContentType="application/vnd.openxmlformats-officedocument.spreadsheetml.worksheet+xml"/>
  <Override PartName="/xl/worksheets/sheet262.xml" ContentType="application/vnd.openxmlformats-officedocument.spreadsheetml.worksheet+xml"/>
  <Override PartName="/xl/worksheets/sheet263.xml" ContentType="application/vnd.openxmlformats-officedocument.spreadsheetml.worksheet+xml"/>
  <Override PartName="/xl/worksheets/sheet264.xml" ContentType="application/vnd.openxmlformats-officedocument.spreadsheetml.worksheet+xml"/>
  <Override PartName="/xl/worksheets/sheet265.xml" ContentType="application/vnd.openxmlformats-officedocument.spreadsheetml.worksheet+xml"/>
  <Override PartName="/xl/worksheets/sheet266.xml" ContentType="application/vnd.openxmlformats-officedocument.spreadsheetml.worksheet+xml"/>
  <Override PartName="/xl/worksheets/sheet267.xml" ContentType="application/vnd.openxmlformats-officedocument.spreadsheetml.worksheet+xml"/>
  <Override PartName="/xl/worksheets/sheet268.xml" ContentType="application/vnd.openxmlformats-officedocument.spreadsheetml.worksheet+xml"/>
  <Override PartName="/xl/worksheets/sheet269.xml" ContentType="application/vnd.openxmlformats-officedocument.spreadsheetml.worksheet+xml"/>
  <Override PartName="/xl/worksheets/sheet270.xml" ContentType="application/vnd.openxmlformats-officedocument.spreadsheetml.worksheet+xml"/>
  <Override PartName="/xl/worksheets/sheet271.xml" ContentType="application/vnd.openxmlformats-officedocument.spreadsheetml.worksheet+xml"/>
  <Override PartName="/xl/worksheets/sheet272.xml" ContentType="application/vnd.openxmlformats-officedocument.spreadsheetml.worksheet+xml"/>
  <Override PartName="/xl/worksheets/sheet273.xml" ContentType="application/vnd.openxmlformats-officedocument.spreadsheetml.worksheet+xml"/>
  <Override PartName="/xl/worksheets/sheet274.xml" ContentType="application/vnd.openxmlformats-officedocument.spreadsheetml.worksheet+xml"/>
  <Override PartName="/xl/worksheets/sheet275.xml" ContentType="application/vnd.openxmlformats-officedocument.spreadsheetml.worksheet+xml"/>
  <Override PartName="/xl/worksheets/sheet276.xml" ContentType="application/vnd.openxmlformats-officedocument.spreadsheetml.worksheet+xml"/>
  <Override PartName="/xl/worksheets/sheet277.xml" ContentType="application/vnd.openxmlformats-officedocument.spreadsheetml.worksheet+xml"/>
  <Override PartName="/xl/worksheets/sheet278.xml" ContentType="application/vnd.openxmlformats-officedocument.spreadsheetml.worksheet+xml"/>
  <Override PartName="/xl/worksheets/sheet279.xml" ContentType="application/vnd.openxmlformats-officedocument.spreadsheetml.worksheet+xml"/>
  <Override PartName="/xl/worksheets/sheet280.xml" ContentType="application/vnd.openxmlformats-officedocument.spreadsheetml.worksheet+xml"/>
  <Override PartName="/xl/worksheets/sheet281.xml" ContentType="application/vnd.openxmlformats-officedocument.spreadsheetml.worksheet+xml"/>
  <Override PartName="/xl/worksheets/sheet282.xml" ContentType="application/vnd.openxmlformats-officedocument.spreadsheetml.worksheet+xml"/>
  <Override PartName="/xl/worksheets/sheet283.xml" ContentType="application/vnd.openxmlformats-officedocument.spreadsheetml.worksheet+xml"/>
  <Override PartName="/xl/worksheets/sheet284.xml" ContentType="application/vnd.openxmlformats-officedocument.spreadsheetml.worksheet+xml"/>
  <Override PartName="/xl/worksheets/sheet285.xml" ContentType="application/vnd.openxmlformats-officedocument.spreadsheetml.worksheet+xml"/>
  <Override PartName="/xl/worksheets/sheet286.xml" ContentType="application/vnd.openxmlformats-officedocument.spreadsheetml.worksheet+xml"/>
  <Override PartName="/xl/worksheets/sheet287.xml" ContentType="application/vnd.openxmlformats-officedocument.spreadsheetml.worksheet+xml"/>
  <Override PartName="/xl/worksheets/sheet288.xml" ContentType="application/vnd.openxmlformats-officedocument.spreadsheetml.worksheet+xml"/>
  <Override PartName="/xl/worksheets/sheet289.xml" ContentType="application/vnd.openxmlformats-officedocument.spreadsheetml.worksheet+xml"/>
  <Override PartName="/xl/worksheets/sheet29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nela.savu\Desktop\ROGOP depunere\depus\"/>
    </mc:Choice>
  </mc:AlternateContent>
  <xr:revisionPtr revIDLastSave="0" documentId="8_{542FE9DE-7832-4977-9DB4-7AC85105B088}" xr6:coauthVersionLast="47" xr6:coauthVersionMax="47" xr10:uidLastSave="{00000000-0000-0000-0000-000000000000}"/>
  <bookViews>
    <workbookView xWindow="-120" yWindow="-120" windowWidth="29040" windowHeight="15840" tabRatio="866" firstSheet="244" activeTab="257" xr2:uid="{00000000-000D-0000-FFFF-FFFF00000000}"/>
  </bookViews>
  <sheets>
    <sheet name="03.07.23 (2)" sheetId="137" r:id="rId1"/>
    <sheet name="24.06.22" sheetId="5" r:id="rId2"/>
    <sheet name="10.11.22" sheetId="7" r:id="rId3"/>
    <sheet name="Sheet1" sheetId="9" r:id="rId4"/>
    <sheet name="11.11.22" sheetId="8" r:id="rId5"/>
    <sheet name="14.11.22" sheetId="10" r:id="rId6"/>
    <sheet name="16.11.22" sheetId="11" r:id="rId7"/>
    <sheet name="17.11.22" sheetId="12" r:id="rId8"/>
    <sheet name="18.11.22" sheetId="13" r:id="rId9"/>
    <sheet name="21.11.22" sheetId="14" r:id="rId10"/>
    <sheet name="22.11.22" sheetId="15" r:id="rId11"/>
    <sheet name="23.11.22" sheetId="16" r:id="rId12"/>
    <sheet name="24.11.22" sheetId="17" r:id="rId13"/>
    <sheet name="25.11.22" sheetId="18" r:id="rId14"/>
    <sheet name="28.11.22" sheetId="19" r:id="rId15"/>
    <sheet name="29.11.22" sheetId="20" r:id="rId16"/>
    <sheet name="05.12.22" sheetId="21" r:id="rId17"/>
    <sheet name="06.12.22" sheetId="22" r:id="rId18"/>
    <sheet name="07.12.22" sheetId="23" r:id="rId19"/>
    <sheet name="08.12.22" sheetId="24" r:id="rId20"/>
    <sheet name="09.12.22" sheetId="25" r:id="rId21"/>
    <sheet name="12.12.22" sheetId="26" r:id="rId22"/>
    <sheet name="13.12.22" sheetId="27" r:id="rId23"/>
    <sheet name="14.12.22" sheetId="28" r:id="rId24"/>
    <sheet name="15.12.22" sheetId="29" r:id="rId25"/>
    <sheet name="16.12.22" sheetId="30" r:id="rId26"/>
    <sheet name="20.12.22" sheetId="33" r:id="rId27"/>
    <sheet name="19.12.22" sheetId="32" r:id="rId28"/>
    <sheet name="21.12.22" sheetId="34" r:id="rId29"/>
    <sheet name="22.12.22" sheetId="35" r:id="rId30"/>
    <sheet name="23.12.22" sheetId="36" r:id="rId31"/>
    <sheet name="28.12.22" sheetId="37" r:id="rId32"/>
    <sheet name="29.12.22" sheetId="38" r:id="rId33"/>
    <sheet name="30.12.22" sheetId="39" r:id="rId34"/>
    <sheet name="13.01.2023" sheetId="40" r:id="rId35"/>
    <sheet name="16.01.2023" sheetId="41" r:id="rId36"/>
    <sheet name="17.01.2023" sheetId="42" r:id="rId37"/>
    <sheet name="18.01.2023" sheetId="43" r:id="rId38"/>
    <sheet name="19.01.2023" sheetId="44" r:id="rId39"/>
    <sheet name="20.01.2023" sheetId="45" r:id="rId40"/>
    <sheet name="25.01.2023" sheetId="46" r:id="rId41"/>
    <sheet name="26.01.2023" sheetId="47" r:id="rId42"/>
    <sheet name="27.01.2023" sheetId="48" r:id="rId43"/>
    <sheet name="30.01.23" sheetId="49" r:id="rId44"/>
    <sheet name="31.01.23" sheetId="50" r:id="rId45"/>
    <sheet name="01.02.2023" sheetId="51" r:id="rId46"/>
    <sheet name="02.02.2023" sheetId="52" r:id="rId47"/>
    <sheet name="03.02.2023" sheetId="53" r:id="rId48"/>
    <sheet name="06.02.23" sheetId="54" r:id="rId49"/>
    <sheet name="07.02.23" sheetId="55" r:id="rId50"/>
    <sheet name="08.02.23" sheetId="56" r:id="rId51"/>
    <sheet name="09.02.23" sheetId="57" r:id="rId52"/>
    <sheet name="10.02.23" sheetId="58" r:id="rId53"/>
    <sheet name="13.02.23" sheetId="59" r:id="rId54"/>
    <sheet name="14.02.23" sheetId="60" r:id="rId55"/>
    <sheet name="15.02.23" sheetId="61" r:id="rId56"/>
    <sheet name="17.02.23" sheetId="63" r:id="rId57"/>
    <sheet name="20.02.23" sheetId="64" r:id="rId58"/>
    <sheet name="21.02.23" sheetId="65" r:id="rId59"/>
    <sheet name="22.02.23" sheetId="66" r:id="rId60"/>
    <sheet name="23.02.23" sheetId="67" r:id="rId61"/>
    <sheet name="24.02.23" sheetId="68" r:id="rId62"/>
    <sheet name="27.02.23" sheetId="69" r:id="rId63"/>
    <sheet name="28.02.23" sheetId="70" r:id="rId64"/>
    <sheet name="01.03.23" sheetId="71" r:id="rId65"/>
    <sheet name="02.03.23" sheetId="72" r:id="rId66"/>
    <sheet name="03.03.23" sheetId="73" r:id="rId67"/>
    <sheet name="Sheet3" sheetId="74" r:id="rId68"/>
    <sheet name="07.03.23" sheetId="75" r:id="rId69"/>
    <sheet name="06.03.23" sheetId="76" r:id="rId70"/>
    <sheet name="09.03.23" sheetId="78" r:id="rId71"/>
    <sheet name="10.03.23" sheetId="79" r:id="rId72"/>
    <sheet name="13.03.23" sheetId="80" r:id="rId73"/>
    <sheet name="14.03.23" sheetId="81" r:id="rId74"/>
    <sheet name="15.03.23" sheetId="82" r:id="rId75"/>
    <sheet name="16.03.23" sheetId="83" r:id="rId76"/>
    <sheet name="17.03.23" sheetId="84" r:id="rId77"/>
    <sheet name="20.03.23" sheetId="85" r:id="rId78"/>
    <sheet name="21.03.23" sheetId="86" r:id="rId79"/>
    <sheet name="23.03.23" sheetId="88" r:id="rId80"/>
    <sheet name="24.03.23" sheetId="90" r:id="rId81"/>
    <sheet name="22.03.23" sheetId="89" r:id="rId82"/>
    <sheet name="28.03.23" sheetId="91" r:id="rId83"/>
    <sheet name="29.03.23" sheetId="92" r:id="rId84"/>
    <sheet name="30.03.23" sheetId="93" r:id="rId85"/>
    <sheet name="03.04.23" sheetId="94" r:id="rId86"/>
    <sheet name="04.04.23" sheetId="95" r:id="rId87"/>
    <sheet name="05.04.23" sheetId="96" r:id="rId88"/>
    <sheet name="06.04.23" sheetId="97" r:id="rId89"/>
    <sheet name="07.04.23" sheetId="98" r:id="rId90"/>
    <sheet name="25.04.23" sheetId="99" r:id="rId91"/>
    <sheet name="28.04.23" sheetId="100" r:id="rId92"/>
    <sheet name="02.05.23" sheetId="101" r:id="rId93"/>
    <sheet name="03.05.23" sheetId="102" r:id="rId94"/>
    <sheet name="04.05.23" sheetId="103" r:id="rId95"/>
    <sheet name="05.05.23" sheetId="104" r:id="rId96"/>
    <sheet name="08.05.23" sheetId="105" r:id="rId97"/>
    <sheet name="10.05.23" sheetId="106" r:id="rId98"/>
    <sheet name="12.05.23" sheetId="107" r:id="rId99"/>
    <sheet name="16.05.23" sheetId="108" r:id="rId100"/>
    <sheet name="17.05.23" sheetId="109" r:id="rId101"/>
    <sheet name="18.05.23" sheetId="110" r:id="rId102"/>
    <sheet name="19.05.23" sheetId="111" r:id="rId103"/>
    <sheet name="22.05.23" sheetId="112" r:id="rId104"/>
    <sheet name="23.05.23" sheetId="113" r:id="rId105"/>
    <sheet name="24.05.23" sheetId="114" r:id="rId106"/>
    <sheet name="25.05.23" sheetId="115" r:id="rId107"/>
    <sheet name="26.05.23" sheetId="116" r:id="rId108"/>
    <sheet name="29.05.23" sheetId="117" r:id="rId109"/>
    <sheet name="30.05.23" sheetId="118" r:id="rId110"/>
    <sheet name="31.05.23" sheetId="119" r:id="rId111"/>
    <sheet name="06.06.23" sheetId="120" r:id="rId112"/>
    <sheet name="07.06.23" sheetId="121" r:id="rId113"/>
    <sheet name="08.06.23" sheetId="122" r:id="rId114"/>
    <sheet name="09.06.23" sheetId="123" r:id="rId115"/>
    <sheet name="12.06.23" sheetId="124" r:id="rId116"/>
    <sheet name="13.06.23" sheetId="125" r:id="rId117"/>
    <sheet name="14.06.23" sheetId="126" r:id="rId118"/>
    <sheet name="15.06.23" sheetId="127" r:id="rId119"/>
    <sheet name="16.06.23" sheetId="128" r:id="rId120"/>
    <sheet name="19.06.23" sheetId="129" r:id="rId121"/>
    <sheet name="21.06.23" sheetId="130" r:id="rId122"/>
    <sheet name="22.06.23" sheetId="131" r:id="rId123"/>
    <sheet name="23.06.23" sheetId="132" r:id="rId124"/>
    <sheet name="28.06.23" sheetId="133" r:id="rId125"/>
    <sheet name="29.06.23" sheetId="134" r:id="rId126"/>
    <sheet name="30.06.23" sheetId="135" r:id="rId127"/>
    <sheet name="03.07.23" sheetId="136" r:id="rId128"/>
    <sheet name="05.07.23" sheetId="138" r:id="rId129"/>
    <sheet name="06.07.23" sheetId="139" r:id="rId130"/>
    <sheet name="07.07.23" sheetId="140" r:id="rId131"/>
    <sheet name="11.07.23" sheetId="141" r:id="rId132"/>
    <sheet name="12.07.23" sheetId="142" r:id="rId133"/>
    <sheet name="13.07.23" sheetId="143" r:id="rId134"/>
    <sheet name="14.07.23" sheetId="144" r:id="rId135"/>
    <sheet name="17.07.23" sheetId="145" r:id="rId136"/>
    <sheet name="18.07.23" sheetId="146" r:id="rId137"/>
    <sheet name="19.07.23" sheetId="147" r:id="rId138"/>
    <sheet name="21.07.23" sheetId="148" r:id="rId139"/>
    <sheet name="24.07.23" sheetId="149" r:id="rId140"/>
    <sheet name="26.07.23" sheetId="150" r:id="rId141"/>
    <sheet name="27.07.23" sheetId="151" r:id="rId142"/>
    <sheet name="28.07.23" sheetId="152" r:id="rId143"/>
    <sheet name="31.07.23" sheetId="153" r:id="rId144"/>
    <sheet name="01.08.23" sheetId="154" r:id="rId145"/>
    <sheet name="02.08.23" sheetId="155" r:id="rId146"/>
    <sheet name="03.08.23" sheetId="156" r:id="rId147"/>
    <sheet name="04.08.23" sheetId="157" r:id="rId148"/>
    <sheet name="21.08.23" sheetId="158" r:id="rId149"/>
    <sheet name="22.08.23" sheetId="159" r:id="rId150"/>
    <sheet name="23.08.23" sheetId="160" r:id="rId151"/>
    <sheet name="24.08.23" sheetId="161" r:id="rId152"/>
    <sheet name="25.08.23" sheetId="162" r:id="rId153"/>
    <sheet name="28.08.23" sheetId="163" r:id="rId154"/>
    <sheet name="29.08.23" sheetId="164" r:id="rId155"/>
    <sheet name="30.08.23" sheetId="165" r:id="rId156"/>
    <sheet name="31.08.23" sheetId="166" r:id="rId157"/>
    <sheet name="01.09.23" sheetId="167" r:id="rId158"/>
    <sheet name="04.09.23" sheetId="170" r:id="rId159"/>
    <sheet name="05.09.23" sheetId="168" r:id="rId160"/>
    <sheet name="06.09.23" sheetId="169" r:id="rId161"/>
    <sheet name="07.09.23" sheetId="171" r:id="rId162"/>
    <sheet name="08.09.23" sheetId="172" r:id="rId163"/>
    <sheet name="11.09.23" sheetId="173" r:id="rId164"/>
    <sheet name="12.09.23" sheetId="174" r:id="rId165"/>
    <sheet name="14.09.23" sheetId="175" r:id="rId166"/>
    <sheet name="15.09.23" sheetId="176" r:id="rId167"/>
    <sheet name="19.09.23" sheetId="177" r:id="rId168"/>
    <sheet name="20.09.23" sheetId="178" r:id="rId169"/>
    <sheet name="21.09.23" sheetId="179" r:id="rId170"/>
    <sheet name="22.09.23" sheetId="180" r:id="rId171"/>
    <sheet name="28.09.23" sheetId="181" r:id="rId172"/>
    <sheet name="29.09.23" sheetId="182" r:id="rId173"/>
    <sheet name="02.10.23" sheetId="183" r:id="rId174"/>
    <sheet name="03.10.23" sheetId="184" r:id="rId175"/>
    <sheet name="04.10.23" sheetId="185" r:id="rId176"/>
    <sheet name="05.10.23" sheetId="188" r:id="rId177"/>
    <sheet name="06.10.23" sheetId="186" r:id="rId178"/>
    <sheet name="09.10.23" sheetId="187" r:id="rId179"/>
    <sheet name="10.10.23" sheetId="189" r:id="rId180"/>
    <sheet name="11.10.23" sheetId="190" r:id="rId181"/>
    <sheet name="12.10.23" sheetId="191" r:id="rId182"/>
    <sheet name="13.10.23" sheetId="192" r:id="rId183"/>
    <sheet name="16.10.23" sheetId="193" r:id="rId184"/>
    <sheet name="17.10.23" sheetId="194" r:id="rId185"/>
    <sheet name="18.10.23" sheetId="195" r:id="rId186"/>
    <sheet name="19.10.23" sheetId="196" r:id="rId187"/>
    <sheet name="20.10.23" sheetId="197" r:id="rId188"/>
    <sheet name="23.10.23" sheetId="198" r:id="rId189"/>
    <sheet name="24.10.23" sheetId="199" r:id="rId190"/>
    <sheet name="25.10.23" sheetId="200" r:id="rId191"/>
    <sheet name="26.10.23" sheetId="201" r:id="rId192"/>
    <sheet name="27.10.23" sheetId="202" r:id="rId193"/>
    <sheet name="30.10.23" sheetId="203" r:id="rId194"/>
    <sheet name="31.10.23" sheetId="204" r:id="rId195"/>
    <sheet name="01.11.23" sheetId="205" r:id="rId196"/>
    <sheet name="02.11.23" sheetId="206" r:id="rId197"/>
    <sheet name="03.11.23" sheetId="207" r:id="rId198"/>
    <sheet name="06.11.23" sheetId="208" r:id="rId199"/>
    <sheet name="07.11.23" sheetId="209" r:id="rId200"/>
    <sheet name="08.11.23" sheetId="210" r:id="rId201"/>
    <sheet name="09.11.23" sheetId="211" r:id="rId202"/>
    <sheet name="10.11.23" sheetId="212" r:id="rId203"/>
    <sheet name="14.11.23" sheetId="213" r:id="rId204"/>
    <sheet name="15.11.23" sheetId="214" r:id="rId205"/>
    <sheet name="16.11.23" sheetId="215" r:id="rId206"/>
    <sheet name="17.11.23" sheetId="216" r:id="rId207"/>
    <sheet name="22.11.23" sheetId="217" r:id="rId208"/>
    <sheet name="23.11.23" sheetId="218" r:id="rId209"/>
    <sheet name="24.11.23" sheetId="219" r:id="rId210"/>
    <sheet name="04.12.23" sheetId="220" r:id="rId211"/>
    <sheet name="05.12.23" sheetId="221" r:id="rId212"/>
    <sheet name="06.12.23" sheetId="222" r:id="rId213"/>
    <sheet name="07.12.23" sheetId="223" r:id="rId214"/>
    <sheet name="08.12.23" sheetId="224" r:id="rId215"/>
    <sheet name="11.12.23" sheetId="225" r:id="rId216"/>
    <sheet name="12.12.23" sheetId="226" r:id="rId217"/>
    <sheet name="13.12.23" sheetId="227" r:id="rId218"/>
    <sheet name="14.12.23" sheetId="228" r:id="rId219"/>
    <sheet name="15.12.23" sheetId="229" r:id="rId220"/>
    <sheet name="18.12.23" sheetId="230" r:id="rId221"/>
    <sheet name="19.12.23" sheetId="231" r:id="rId222"/>
    <sheet name="20.12.23" sheetId="232" r:id="rId223"/>
    <sheet name="21.12.23" sheetId="233" r:id="rId224"/>
    <sheet name="22.12.23" sheetId="234" r:id="rId225"/>
    <sheet name="28.12.23" sheetId="235" r:id="rId226"/>
    <sheet name="04.01.24" sheetId="236" r:id="rId227"/>
    <sheet name="05.01.24" sheetId="237" r:id="rId228"/>
    <sheet name="12.01.24" sheetId="238" r:id="rId229"/>
    <sheet name="16.01.24" sheetId="239" r:id="rId230"/>
    <sheet name="18.01.24" sheetId="240" r:id="rId231"/>
    <sheet name="19.01.24" sheetId="241" r:id="rId232"/>
    <sheet name="23.01.24" sheetId="242" r:id="rId233"/>
    <sheet name="25.01.24" sheetId="243" r:id="rId234"/>
    <sheet name="26.01.24" sheetId="244" r:id="rId235"/>
    <sheet name="31.01.24" sheetId="245" r:id="rId236"/>
    <sheet name="02.02.24" sheetId="246" r:id="rId237"/>
    <sheet name="06.02.24" sheetId="247" r:id="rId238"/>
    <sheet name="08.02.24" sheetId="248" r:id="rId239"/>
    <sheet name="09.02.24" sheetId="249" r:id="rId240"/>
    <sheet name="19.02.24" sheetId="250" r:id="rId241"/>
    <sheet name="20.02.24" sheetId="251" r:id="rId242"/>
    <sheet name="21.02.24" sheetId="252" r:id="rId243"/>
    <sheet name="22.02.2024" sheetId="253" r:id="rId244"/>
    <sheet name="23.02.2024" sheetId="254" r:id="rId245"/>
    <sheet name="28.02.2024" sheetId="255" r:id="rId246"/>
    <sheet name="29.02.2024" sheetId="256" r:id="rId247"/>
    <sheet name="01.03.2024" sheetId="257" r:id="rId248"/>
    <sheet name="04.03.2024" sheetId="258" r:id="rId249"/>
    <sheet name="05.03.2024" sheetId="259" r:id="rId250"/>
    <sheet name="06.03.2024" sheetId="260" r:id="rId251"/>
    <sheet name="07.03.2024" sheetId="261" r:id="rId252"/>
    <sheet name="11.03.2024" sheetId="262" r:id="rId253"/>
    <sheet name="12.03.2024" sheetId="263" r:id="rId254"/>
    <sheet name="13.03.2024" sheetId="264" r:id="rId255"/>
    <sheet name="14.03.2024" sheetId="265" r:id="rId256"/>
    <sheet name="15.03.2024" sheetId="266" r:id="rId257"/>
    <sheet name="18.03.2024" sheetId="267" r:id="rId258"/>
    <sheet name="Sheet14" sheetId="268" r:id="rId259"/>
    <sheet name="Sheet15" sheetId="269" r:id="rId260"/>
    <sheet name="Sheet16" sheetId="270" r:id="rId261"/>
    <sheet name="Sheet17" sheetId="271" r:id="rId262"/>
    <sheet name="Sheet18" sheetId="272" r:id="rId263"/>
    <sheet name="Sheet19" sheetId="273" r:id="rId264"/>
    <sheet name="Sheet20" sheetId="274" r:id="rId265"/>
    <sheet name="Sheet21" sheetId="275" r:id="rId266"/>
    <sheet name="Sheet22" sheetId="276" r:id="rId267"/>
    <sheet name="Sheet23" sheetId="277" r:id="rId268"/>
    <sheet name="Sheet24" sheetId="278" r:id="rId269"/>
    <sheet name="Sheet25" sheetId="279" r:id="rId270"/>
    <sheet name="Sheet26" sheetId="280" r:id="rId271"/>
    <sheet name="Sheet27" sheetId="281" r:id="rId272"/>
    <sheet name="Sheet28" sheetId="282" r:id="rId273"/>
    <sheet name="Sheet29" sheetId="283" r:id="rId274"/>
    <sheet name="Sheet30" sheetId="284" r:id="rId275"/>
    <sheet name="Sheet31" sheetId="285" r:id="rId276"/>
    <sheet name="Sheet32" sheetId="286" r:id="rId277"/>
    <sheet name="Sheet33" sheetId="287" r:id="rId278"/>
    <sheet name="Sheet34" sheetId="288" r:id="rId279"/>
    <sheet name="Sheet35" sheetId="289" r:id="rId280"/>
    <sheet name="Sheet36" sheetId="290" r:id="rId281"/>
    <sheet name="Sheet37" sheetId="291" r:id="rId282"/>
    <sheet name="Sheet38" sheetId="292" r:id="rId283"/>
    <sheet name="Sheet39" sheetId="293" r:id="rId284"/>
    <sheet name="Sheet40" sheetId="294" r:id="rId285"/>
    <sheet name="Sheet41" sheetId="295" r:id="rId286"/>
    <sheet name="Sheet42" sheetId="296" r:id="rId287"/>
    <sheet name="Sheet43" sheetId="297" r:id="rId288"/>
    <sheet name="Sheet44" sheetId="298" r:id="rId289"/>
    <sheet name="Sheet45" sheetId="299" r:id="rId29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1" i="265" l="1"/>
  <c r="O23" i="261" l="1"/>
  <c r="O21" i="261"/>
  <c r="O22" i="261"/>
  <c r="O19" i="261"/>
  <c r="O20" i="261"/>
  <c r="G12" i="261" l="1"/>
  <c r="O12" i="261" s="1"/>
  <c r="O13" i="261"/>
  <c r="G13" i="258"/>
  <c r="O13" i="258" s="1"/>
  <c r="O12" i="258"/>
  <c r="O11" i="258"/>
  <c r="O33" i="299"/>
  <c r="O32" i="299"/>
  <c r="O31" i="299"/>
  <c r="O30" i="299"/>
  <c r="O29" i="299"/>
  <c r="O28" i="299"/>
  <c r="O27" i="299"/>
  <c r="O26" i="299"/>
  <c r="O25" i="299"/>
  <c r="O24" i="299"/>
  <c r="O23" i="299"/>
  <c r="O22" i="299"/>
  <c r="O21" i="299"/>
  <c r="O20" i="299"/>
  <c r="O19" i="299"/>
  <c r="O18" i="299"/>
  <c r="O17" i="299"/>
  <c r="O16" i="299"/>
  <c r="O15" i="299"/>
  <c r="O14" i="299"/>
  <c r="O13" i="299"/>
  <c r="O12" i="299"/>
  <c r="O11" i="299"/>
  <c r="O10" i="299"/>
  <c r="O33" i="298"/>
  <c r="O32" i="298"/>
  <c r="O31" i="298"/>
  <c r="O30" i="298"/>
  <c r="O29" i="298"/>
  <c r="O28" i="298"/>
  <c r="O27" i="298"/>
  <c r="O26" i="298"/>
  <c r="O25" i="298"/>
  <c r="O24" i="298"/>
  <c r="O23" i="298"/>
  <c r="O22" i="298"/>
  <c r="O21" i="298"/>
  <c r="O20" i="298"/>
  <c r="O19" i="298"/>
  <c r="O18" i="298"/>
  <c r="O17" i="298"/>
  <c r="O16" i="298"/>
  <c r="O15" i="298"/>
  <c r="O14" i="298"/>
  <c r="O13" i="298"/>
  <c r="O12" i="298"/>
  <c r="O11" i="298"/>
  <c r="O10" i="298"/>
  <c r="O33" i="297"/>
  <c r="O32" i="297"/>
  <c r="O31" i="297"/>
  <c r="O30" i="297"/>
  <c r="O29" i="297"/>
  <c r="O28" i="297"/>
  <c r="O27" i="297"/>
  <c r="O26" i="297"/>
  <c r="O25" i="297"/>
  <c r="O24" i="297"/>
  <c r="O23" i="297"/>
  <c r="O22" i="297"/>
  <c r="O21" i="297"/>
  <c r="O20" i="297"/>
  <c r="O19" i="297"/>
  <c r="O18" i="297"/>
  <c r="O17" i="297"/>
  <c r="O16" i="297"/>
  <c r="O15" i="297"/>
  <c r="O14" i="297"/>
  <c r="O13" i="297"/>
  <c r="O12" i="297"/>
  <c r="O11" i="297"/>
  <c r="O10" i="297"/>
  <c r="O33" i="296"/>
  <c r="O32" i="296"/>
  <c r="O31" i="296"/>
  <c r="O30" i="296"/>
  <c r="O29" i="296"/>
  <c r="O28" i="296"/>
  <c r="O27" i="296"/>
  <c r="O26" i="296"/>
  <c r="O25" i="296"/>
  <c r="O24" i="296"/>
  <c r="O23" i="296"/>
  <c r="O22" i="296"/>
  <c r="O21" i="296"/>
  <c r="O20" i="296"/>
  <c r="O19" i="296"/>
  <c r="O18" i="296"/>
  <c r="O17" i="296"/>
  <c r="O16" i="296"/>
  <c r="O15" i="296"/>
  <c r="O14" i="296"/>
  <c r="O13" i="296"/>
  <c r="O12" i="296"/>
  <c r="O11" i="296"/>
  <c r="O10" i="296"/>
  <c r="O33" i="295"/>
  <c r="O32" i="295"/>
  <c r="O31" i="295"/>
  <c r="O30" i="295"/>
  <c r="O29" i="295"/>
  <c r="O28" i="295"/>
  <c r="O27" i="295"/>
  <c r="O26" i="295"/>
  <c r="O25" i="295"/>
  <c r="O24" i="295"/>
  <c r="O23" i="295"/>
  <c r="O22" i="295"/>
  <c r="O21" i="295"/>
  <c r="O20" i="295"/>
  <c r="O19" i="295"/>
  <c r="O18" i="295"/>
  <c r="O17" i="295"/>
  <c r="O16" i="295"/>
  <c r="O15" i="295"/>
  <c r="O14" i="295"/>
  <c r="O13" i="295"/>
  <c r="O12" i="295"/>
  <c r="O11" i="295"/>
  <c r="O10" i="295"/>
  <c r="O33" i="294"/>
  <c r="O32" i="294"/>
  <c r="O31" i="294"/>
  <c r="O30" i="294"/>
  <c r="O29" i="294"/>
  <c r="O28" i="294"/>
  <c r="O27" i="294"/>
  <c r="O26" i="294"/>
  <c r="O25" i="294"/>
  <c r="O24" i="294"/>
  <c r="O23" i="294"/>
  <c r="O22" i="294"/>
  <c r="O21" i="294"/>
  <c r="O20" i="294"/>
  <c r="O19" i="294"/>
  <c r="O18" i="294"/>
  <c r="O17" i="294"/>
  <c r="O16" i="294"/>
  <c r="O15" i="294"/>
  <c r="O14" i="294"/>
  <c r="O13" i="294"/>
  <c r="O12" i="294"/>
  <c r="O11" i="294"/>
  <c r="O10" i="294"/>
  <c r="O33" i="293"/>
  <c r="O32" i="293"/>
  <c r="O31" i="293"/>
  <c r="O30" i="293"/>
  <c r="O29" i="293"/>
  <c r="O28" i="293"/>
  <c r="O27" i="293"/>
  <c r="O26" i="293"/>
  <c r="O25" i="293"/>
  <c r="O24" i="293"/>
  <c r="O23" i="293"/>
  <c r="O22" i="293"/>
  <c r="O21" i="293"/>
  <c r="O20" i="293"/>
  <c r="O19" i="293"/>
  <c r="O18" i="293"/>
  <c r="O17" i="293"/>
  <c r="O16" i="293"/>
  <c r="O15" i="293"/>
  <c r="O14" i="293"/>
  <c r="O13" i="293"/>
  <c r="O12" i="293"/>
  <c r="O11" i="293"/>
  <c r="O10" i="293"/>
  <c r="O33" i="292"/>
  <c r="O32" i="292"/>
  <c r="O31" i="292"/>
  <c r="O30" i="292"/>
  <c r="O29" i="292"/>
  <c r="O28" i="292"/>
  <c r="O27" i="292"/>
  <c r="O26" i="292"/>
  <c r="O25" i="292"/>
  <c r="O24" i="292"/>
  <c r="O23" i="292"/>
  <c r="O22" i="292"/>
  <c r="O21" i="292"/>
  <c r="O20" i="292"/>
  <c r="O19" i="292"/>
  <c r="O18" i="292"/>
  <c r="O17" i="292"/>
  <c r="O16" i="292"/>
  <c r="O15" i="292"/>
  <c r="O14" i="292"/>
  <c r="O13" i="292"/>
  <c r="O12" i="292"/>
  <c r="O11" i="292"/>
  <c r="O10" i="292"/>
  <c r="O33" i="291"/>
  <c r="O32" i="291"/>
  <c r="O31" i="291"/>
  <c r="O30" i="291"/>
  <c r="O29" i="291"/>
  <c r="O28" i="291"/>
  <c r="O27" i="291"/>
  <c r="O26" i="291"/>
  <c r="O25" i="291"/>
  <c r="O24" i="291"/>
  <c r="O23" i="291"/>
  <c r="O22" i="291"/>
  <c r="O21" i="291"/>
  <c r="O20" i="291"/>
  <c r="O19" i="291"/>
  <c r="O18" i="291"/>
  <c r="O17" i="291"/>
  <c r="O16" i="291"/>
  <c r="O15" i="291"/>
  <c r="O14" i="291"/>
  <c r="O13" i="291"/>
  <c r="O12" i="291"/>
  <c r="O11" i="291"/>
  <c r="O10" i="291"/>
  <c r="O33" i="290"/>
  <c r="O32" i="290"/>
  <c r="O31" i="290"/>
  <c r="O30" i="290"/>
  <c r="O29" i="290"/>
  <c r="O28" i="290"/>
  <c r="O27" i="290"/>
  <c r="O26" i="290"/>
  <c r="O25" i="290"/>
  <c r="O24" i="290"/>
  <c r="O23" i="290"/>
  <c r="O22" i="290"/>
  <c r="O21" i="290"/>
  <c r="O20" i="290"/>
  <c r="O19" i="290"/>
  <c r="O18" i="290"/>
  <c r="O17" i="290"/>
  <c r="O16" i="290"/>
  <c r="O15" i="290"/>
  <c r="O14" i="290"/>
  <c r="O13" i="290"/>
  <c r="O12" i="290"/>
  <c r="O11" i="290"/>
  <c r="O10" i="290"/>
  <c r="O33" i="289"/>
  <c r="O32" i="289"/>
  <c r="O31" i="289"/>
  <c r="O30" i="289"/>
  <c r="O29" i="289"/>
  <c r="O28" i="289"/>
  <c r="O27" i="289"/>
  <c r="O26" i="289"/>
  <c r="O25" i="289"/>
  <c r="O24" i="289"/>
  <c r="O23" i="289"/>
  <c r="O22" i="289"/>
  <c r="O21" i="289"/>
  <c r="O20" i="289"/>
  <c r="O19" i="289"/>
  <c r="O18" i="289"/>
  <c r="O17" i="289"/>
  <c r="O16" i="289"/>
  <c r="O15" i="289"/>
  <c r="O14" i="289"/>
  <c r="O13" i="289"/>
  <c r="O12" i="289"/>
  <c r="O11" i="289"/>
  <c r="O10" i="289"/>
  <c r="O33" i="288"/>
  <c r="O32" i="288"/>
  <c r="O31" i="288"/>
  <c r="O30" i="288"/>
  <c r="O29" i="288"/>
  <c r="O28" i="288"/>
  <c r="O27" i="288"/>
  <c r="O26" i="288"/>
  <c r="O25" i="288"/>
  <c r="O24" i="288"/>
  <c r="O23" i="288"/>
  <c r="O22" i="288"/>
  <c r="O21" i="288"/>
  <c r="O20" i="288"/>
  <c r="O19" i="288"/>
  <c r="O18" i="288"/>
  <c r="O17" i="288"/>
  <c r="O16" i="288"/>
  <c r="O15" i="288"/>
  <c r="O14" i="288"/>
  <c r="O13" i="288"/>
  <c r="O12" i="288"/>
  <c r="O11" i="288"/>
  <c r="O10" i="288"/>
  <c r="O33" i="287"/>
  <c r="O32" i="287"/>
  <c r="O31" i="287"/>
  <c r="O30" i="287"/>
  <c r="O29" i="287"/>
  <c r="O28" i="287"/>
  <c r="O27" i="287"/>
  <c r="O26" i="287"/>
  <c r="O25" i="287"/>
  <c r="O24" i="287"/>
  <c r="O23" i="287"/>
  <c r="O22" i="287"/>
  <c r="O21" i="287"/>
  <c r="O20" i="287"/>
  <c r="O19" i="287"/>
  <c r="O18" i="287"/>
  <c r="O17" i="287"/>
  <c r="O16" i="287"/>
  <c r="O15" i="287"/>
  <c r="O14" i="287"/>
  <c r="O13" i="287"/>
  <c r="O12" i="287"/>
  <c r="O11" i="287"/>
  <c r="O10" i="287"/>
  <c r="O33" i="286"/>
  <c r="O32" i="286"/>
  <c r="O31" i="286"/>
  <c r="O30" i="286"/>
  <c r="O29" i="286"/>
  <c r="O28" i="286"/>
  <c r="O27" i="286"/>
  <c r="O26" i="286"/>
  <c r="O25" i="286"/>
  <c r="O24" i="286"/>
  <c r="O23" i="286"/>
  <c r="O22" i="286"/>
  <c r="O21" i="286"/>
  <c r="O20" i="286"/>
  <c r="O19" i="286"/>
  <c r="O18" i="286"/>
  <c r="O17" i="286"/>
  <c r="O16" i="286"/>
  <c r="O15" i="286"/>
  <c r="O14" i="286"/>
  <c r="O13" i="286"/>
  <c r="O12" i="286"/>
  <c r="O11" i="286"/>
  <c r="O10" i="286"/>
  <c r="O33" i="285"/>
  <c r="O32" i="285"/>
  <c r="O31" i="285"/>
  <c r="O30" i="285"/>
  <c r="O29" i="285"/>
  <c r="O28" i="285"/>
  <c r="O27" i="285"/>
  <c r="O26" i="285"/>
  <c r="O25" i="285"/>
  <c r="O24" i="285"/>
  <c r="O23" i="285"/>
  <c r="O22" i="285"/>
  <c r="O21" i="285"/>
  <c r="O20" i="285"/>
  <c r="O19" i="285"/>
  <c r="O18" i="285"/>
  <c r="O17" i="285"/>
  <c r="O16" i="285"/>
  <c r="O15" i="285"/>
  <c r="O14" i="285"/>
  <c r="O13" i="285"/>
  <c r="O12" i="285"/>
  <c r="O11" i="285"/>
  <c r="O10" i="285"/>
  <c r="O33" i="284"/>
  <c r="O32" i="284"/>
  <c r="O31" i="284"/>
  <c r="O30" i="284"/>
  <c r="O29" i="284"/>
  <c r="O28" i="284"/>
  <c r="O27" i="284"/>
  <c r="O26" i="284"/>
  <c r="O25" i="284"/>
  <c r="O24" i="284"/>
  <c r="O23" i="284"/>
  <c r="O22" i="284"/>
  <c r="O21" i="284"/>
  <c r="O20" i="284"/>
  <c r="O19" i="284"/>
  <c r="O18" i="284"/>
  <c r="O17" i="284"/>
  <c r="O16" i="284"/>
  <c r="O15" i="284"/>
  <c r="O14" i="284"/>
  <c r="O13" i="284"/>
  <c r="O12" i="284"/>
  <c r="O11" i="284"/>
  <c r="O10" i="284"/>
  <c r="O33" i="283"/>
  <c r="O32" i="283"/>
  <c r="O31" i="283"/>
  <c r="O30" i="283"/>
  <c r="O29" i="283"/>
  <c r="O28" i="283"/>
  <c r="O27" i="283"/>
  <c r="O26" i="283"/>
  <c r="O25" i="283"/>
  <c r="O24" i="283"/>
  <c r="O23" i="283"/>
  <c r="O22" i="283"/>
  <c r="O21" i="283"/>
  <c r="O20" i="283"/>
  <c r="O19" i="283"/>
  <c r="O18" i="283"/>
  <c r="O17" i="283"/>
  <c r="O16" i="283"/>
  <c r="O15" i="283"/>
  <c r="O14" i="283"/>
  <c r="O13" i="283"/>
  <c r="O12" i="283"/>
  <c r="O11" i="283"/>
  <c r="O10" i="283"/>
  <c r="O33" i="282"/>
  <c r="O32" i="282"/>
  <c r="O31" i="282"/>
  <c r="O30" i="282"/>
  <c r="O29" i="282"/>
  <c r="O28" i="282"/>
  <c r="O27" i="282"/>
  <c r="O26" i="282"/>
  <c r="O25" i="282"/>
  <c r="O24" i="282"/>
  <c r="O23" i="282"/>
  <c r="O22" i="282"/>
  <c r="O21" i="282"/>
  <c r="O20" i="282"/>
  <c r="O19" i="282"/>
  <c r="O18" i="282"/>
  <c r="O17" i="282"/>
  <c r="O16" i="282"/>
  <c r="O15" i="282"/>
  <c r="O14" i="282"/>
  <c r="O13" i="282"/>
  <c r="O12" i="282"/>
  <c r="O11" i="282"/>
  <c r="O10" i="282"/>
  <c r="O33" i="281"/>
  <c r="O32" i="281"/>
  <c r="O31" i="281"/>
  <c r="O30" i="281"/>
  <c r="O29" i="281"/>
  <c r="O28" i="281"/>
  <c r="O27" i="281"/>
  <c r="O26" i="281"/>
  <c r="O25" i="281"/>
  <c r="O24" i="281"/>
  <c r="O23" i="281"/>
  <c r="O22" i="281"/>
  <c r="O21" i="281"/>
  <c r="O20" i="281"/>
  <c r="O19" i="281"/>
  <c r="O18" i="281"/>
  <c r="O17" i="281"/>
  <c r="O16" i="281"/>
  <c r="O15" i="281"/>
  <c r="O14" i="281"/>
  <c r="O13" i="281"/>
  <c r="O12" i="281"/>
  <c r="O11" i="281"/>
  <c r="O10" i="281"/>
  <c r="O33" i="280"/>
  <c r="O32" i="280"/>
  <c r="O31" i="280"/>
  <c r="O30" i="280"/>
  <c r="O29" i="280"/>
  <c r="O28" i="280"/>
  <c r="O27" i="280"/>
  <c r="O26" i="280"/>
  <c r="O25" i="280"/>
  <c r="O24" i="280"/>
  <c r="O23" i="280"/>
  <c r="O22" i="280"/>
  <c r="O21" i="280"/>
  <c r="O20" i="280"/>
  <c r="O19" i="280"/>
  <c r="O18" i="280"/>
  <c r="O17" i="280"/>
  <c r="O16" i="280"/>
  <c r="O15" i="280"/>
  <c r="O14" i="280"/>
  <c r="O13" i="280"/>
  <c r="O12" i="280"/>
  <c r="O11" i="280"/>
  <c r="O10" i="280"/>
  <c r="O33" i="279"/>
  <c r="O32" i="279"/>
  <c r="O31" i="279"/>
  <c r="O30" i="279"/>
  <c r="O29" i="279"/>
  <c r="O28" i="279"/>
  <c r="O27" i="279"/>
  <c r="O26" i="279"/>
  <c r="O25" i="279"/>
  <c r="O24" i="279"/>
  <c r="O23" i="279"/>
  <c r="O22" i="279"/>
  <c r="O21" i="279"/>
  <c r="O20" i="279"/>
  <c r="O19" i="279"/>
  <c r="O18" i="279"/>
  <c r="O17" i="279"/>
  <c r="O16" i="279"/>
  <c r="O15" i="279"/>
  <c r="O14" i="279"/>
  <c r="O13" i="279"/>
  <c r="O12" i="279"/>
  <c r="O11" i="279"/>
  <c r="O10" i="279"/>
  <c r="O33" i="278"/>
  <c r="O32" i="278"/>
  <c r="O31" i="278"/>
  <c r="O30" i="278"/>
  <c r="O29" i="278"/>
  <c r="O28" i="278"/>
  <c r="O27" i="278"/>
  <c r="O26" i="278"/>
  <c r="O25" i="278"/>
  <c r="O24" i="278"/>
  <c r="O23" i="278"/>
  <c r="O22" i="278"/>
  <c r="O21" i="278"/>
  <c r="O20" i="278"/>
  <c r="O19" i="278"/>
  <c r="O18" i="278"/>
  <c r="O17" i="278"/>
  <c r="O16" i="278"/>
  <c r="O15" i="278"/>
  <c r="O14" i="278"/>
  <c r="O13" i="278"/>
  <c r="O12" i="278"/>
  <c r="O11" i="278"/>
  <c r="O10" i="278"/>
  <c r="O33" i="277"/>
  <c r="O32" i="277"/>
  <c r="O31" i="277"/>
  <c r="O30" i="277"/>
  <c r="O29" i="277"/>
  <c r="O28" i="277"/>
  <c r="O27" i="277"/>
  <c r="O26" i="277"/>
  <c r="O25" i="277"/>
  <c r="O24" i="277"/>
  <c r="O23" i="277"/>
  <c r="O22" i="277"/>
  <c r="O21" i="277"/>
  <c r="O20" i="277"/>
  <c r="O19" i="277"/>
  <c r="O18" i="277"/>
  <c r="O17" i="277"/>
  <c r="O16" i="277"/>
  <c r="O15" i="277"/>
  <c r="O14" i="277"/>
  <c r="O13" i="277"/>
  <c r="O12" i="277"/>
  <c r="O11" i="277"/>
  <c r="O10" i="277"/>
  <c r="O33" i="276"/>
  <c r="O32" i="276"/>
  <c r="O31" i="276"/>
  <c r="O30" i="276"/>
  <c r="O29" i="276"/>
  <c r="O28" i="276"/>
  <c r="O27" i="276"/>
  <c r="O26" i="276"/>
  <c r="O25" i="276"/>
  <c r="O24" i="276"/>
  <c r="O23" i="276"/>
  <c r="O22" i="276"/>
  <c r="O21" i="276"/>
  <c r="O20" i="276"/>
  <c r="O19" i="276"/>
  <c r="O18" i="276"/>
  <c r="O17" i="276"/>
  <c r="O16" i="276"/>
  <c r="O15" i="276"/>
  <c r="O14" i="276"/>
  <c r="O13" i="276"/>
  <c r="O12" i="276"/>
  <c r="O11" i="276"/>
  <c r="O10" i="276"/>
  <c r="O33" i="275"/>
  <c r="O32" i="275"/>
  <c r="O31" i="275"/>
  <c r="O30" i="275"/>
  <c r="O29" i="275"/>
  <c r="O28" i="275"/>
  <c r="O27" i="275"/>
  <c r="O26" i="275"/>
  <c r="O25" i="275"/>
  <c r="O24" i="275"/>
  <c r="O23" i="275"/>
  <c r="O22" i="275"/>
  <c r="O21" i="275"/>
  <c r="O20" i="275"/>
  <c r="O19" i="275"/>
  <c r="O18" i="275"/>
  <c r="O17" i="275"/>
  <c r="O16" i="275"/>
  <c r="O15" i="275"/>
  <c r="O14" i="275"/>
  <c r="O13" i="275"/>
  <c r="O12" i="275"/>
  <c r="O11" i="275"/>
  <c r="O10" i="275"/>
  <c r="O33" i="274"/>
  <c r="O32" i="274"/>
  <c r="O31" i="274"/>
  <c r="O30" i="274"/>
  <c r="O29" i="274"/>
  <c r="O28" i="274"/>
  <c r="O27" i="274"/>
  <c r="O26" i="274"/>
  <c r="O25" i="274"/>
  <c r="O24" i="274"/>
  <c r="O23" i="274"/>
  <c r="O22" i="274"/>
  <c r="O21" i="274"/>
  <c r="O20" i="274"/>
  <c r="O19" i="274"/>
  <c r="O18" i="274"/>
  <c r="O17" i="274"/>
  <c r="O16" i="274"/>
  <c r="O15" i="274"/>
  <c r="O14" i="274"/>
  <c r="O13" i="274"/>
  <c r="O12" i="274"/>
  <c r="O11" i="274"/>
  <c r="O10" i="274"/>
  <c r="O33" i="273"/>
  <c r="O32" i="273"/>
  <c r="O31" i="273"/>
  <c r="O30" i="273"/>
  <c r="O29" i="273"/>
  <c r="O28" i="273"/>
  <c r="O27" i="273"/>
  <c r="O26" i="273"/>
  <c r="O25" i="273"/>
  <c r="O24" i="273"/>
  <c r="O23" i="273"/>
  <c r="O22" i="273"/>
  <c r="O21" i="273"/>
  <c r="O20" i="273"/>
  <c r="O19" i="273"/>
  <c r="O18" i="273"/>
  <c r="O17" i="273"/>
  <c r="O16" i="273"/>
  <c r="O15" i="273"/>
  <c r="O14" i="273"/>
  <c r="O13" i="273"/>
  <c r="O12" i="273"/>
  <c r="O11" i="273"/>
  <c r="O10" i="273"/>
  <c r="O33" i="272"/>
  <c r="O32" i="272"/>
  <c r="O31" i="272"/>
  <c r="O30" i="272"/>
  <c r="O29" i="272"/>
  <c r="O28" i="272"/>
  <c r="O27" i="272"/>
  <c r="O26" i="272"/>
  <c r="O25" i="272"/>
  <c r="O24" i="272"/>
  <c r="O23" i="272"/>
  <c r="O22" i="272"/>
  <c r="O21" i="272"/>
  <c r="O20" i="272"/>
  <c r="O19" i="272"/>
  <c r="O18" i="272"/>
  <c r="O17" i="272"/>
  <c r="O16" i="272"/>
  <c r="O15" i="272"/>
  <c r="O14" i="272"/>
  <c r="O13" i="272"/>
  <c r="O12" i="272"/>
  <c r="O11" i="272"/>
  <c r="O10" i="272"/>
  <c r="O33" i="271"/>
  <c r="O32" i="271"/>
  <c r="O31" i="271"/>
  <c r="O30" i="271"/>
  <c r="O29" i="271"/>
  <c r="O28" i="271"/>
  <c r="O27" i="271"/>
  <c r="O26" i="271"/>
  <c r="O25" i="271"/>
  <c r="O24" i="271"/>
  <c r="O23" i="271"/>
  <c r="O22" i="271"/>
  <c r="O21" i="271"/>
  <c r="O20" i="271"/>
  <c r="O19" i="271"/>
  <c r="O18" i="271"/>
  <c r="O17" i="271"/>
  <c r="O16" i="271"/>
  <c r="O15" i="271"/>
  <c r="O14" i="271"/>
  <c r="O13" i="271"/>
  <c r="O12" i="271"/>
  <c r="O11" i="271"/>
  <c r="O10" i="271"/>
  <c r="O33" i="270"/>
  <c r="O32" i="270"/>
  <c r="O31" i="270"/>
  <c r="O30" i="270"/>
  <c r="O29" i="270"/>
  <c r="O28" i="270"/>
  <c r="O27" i="270"/>
  <c r="O26" i="270"/>
  <c r="O25" i="270"/>
  <c r="O24" i="270"/>
  <c r="O23" i="270"/>
  <c r="O22" i="270"/>
  <c r="O21" i="270"/>
  <c r="O20" i="270"/>
  <c r="O19" i="270"/>
  <c r="O18" i="270"/>
  <c r="O17" i="270"/>
  <c r="O16" i="270"/>
  <c r="O15" i="270"/>
  <c r="O14" i="270"/>
  <c r="O13" i="270"/>
  <c r="O12" i="270"/>
  <c r="O11" i="270"/>
  <c r="O10" i="270"/>
  <c r="O33" i="269"/>
  <c r="O32" i="269"/>
  <c r="O31" i="269"/>
  <c r="O30" i="269"/>
  <c r="O29" i="269"/>
  <c r="O28" i="269"/>
  <c r="O27" i="269"/>
  <c r="O26" i="269"/>
  <c r="O25" i="269"/>
  <c r="O24" i="269"/>
  <c r="O23" i="269"/>
  <c r="O22" i="269"/>
  <c r="O21" i="269"/>
  <c r="O20" i="269"/>
  <c r="O19" i="269"/>
  <c r="O18" i="269"/>
  <c r="O17" i="269"/>
  <c r="O16" i="269"/>
  <c r="O15" i="269"/>
  <c r="O14" i="269"/>
  <c r="O13" i="269"/>
  <c r="O12" i="269"/>
  <c r="O11" i="269"/>
  <c r="O10" i="269"/>
  <c r="O33" i="268"/>
  <c r="O32" i="268"/>
  <c r="O31" i="268"/>
  <c r="O30" i="268"/>
  <c r="O29" i="268"/>
  <c r="O28" i="268"/>
  <c r="O27" i="268"/>
  <c r="O26" i="268"/>
  <c r="O25" i="268"/>
  <c r="O24" i="268"/>
  <c r="O23" i="268"/>
  <c r="O22" i="268"/>
  <c r="O21" i="268"/>
  <c r="O20" i="268"/>
  <c r="O19" i="268"/>
  <c r="O18" i="268"/>
  <c r="O17" i="268"/>
  <c r="O16" i="268"/>
  <c r="O15" i="268"/>
  <c r="O14" i="268"/>
  <c r="O13" i="268"/>
  <c r="O12" i="268"/>
  <c r="O11" i="268"/>
  <c r="O10" i="268"/>
  <c r="O11" i="267"/>
  <c r="O10" i="267"/>
  <c r="O18" i="266"/>
  <c r="O17" i="266"/>
  <c r="O16" i="266"/>
  <c r="O15" i="266"/>
  <c r="O14" i="266"/>
  <c r="O13" i="266"/>
  <c r="O12" i="266"/>
  <c r="O11" i="266"/>
  <c r="O10" i="266"/>
  <c r="O10" i="265"/>
  <c r="O11" i="264"/>
  <c r="O10" i="264"/>
  <c r="O14" i="263"/>
  <c r="O13" i="263"/>
  <c r="O12" i="263"/>
  <c r="O11" i="263"/>
  <c r="O10" i="263"/>
  <c r="O10" i="262"/>
  <c r="O18" i="261"/>
  <c r="O17" i="261"/>
  <c r="O16" i="261"/>
  <c r="O15" i="261"/>
  <c r="O14" i="261"/>
  <c r="O11" i="261"/>
  <c r="O10" i="261"/>
  <c r="O11" i="260"/>
  <c r="O10" i="260"/>
  <c r="O12" i="259"/>
  <c r="O11" i="259"/>
  <c r="O10" i="259"/>
  <c r="O14" i="258"/>
  <c r="O10" i="258"/>
  <c r="O10" i="257"/>
  <c r="G27" i="256"/>
  <c r="G23" i="256"/>
  <c r="G20" i="256"/>
  <c r="G17" i="256"/>
  <c r="G16" i="256"/>
  <c r="O26" i="256" l="1"/>
  <c r="O27" i="256"/>
  <c r="O24" i="256"/>
  <c r="O21" i="256"/>
  <c r="O18" i="256"/>
  <c r="O15" i="256"/>
  <c r="O16" i="256"/>
  <c r="O11" i="256"/>
  <c r="O21" i="255" l="1"/>
  <c r="O28" i="255"/>
  <c r="O29" i="255"/>
  <c r="O30" i="255"/>
  <c r="O31" i="255"/>
  <c r="O32" i="255"/>
  <c r="O33" i="255"/>
  <c r="O34" i="255"/>
  <c r="O35" i="255"/>
  <c r="O36" i="255"/>
  <c r="O37" i="255"/>
  <c r="O38" i="255"/>
  <c r="O39" i="255"/>
  <c r="O40" i="255"/>
  <c r="O41" i="255"/>
  <c r="O42" i="255"/>
  <c r="O43" i="255"/>
  <c r="O44" i="255"/>
  <c r="O45" i="255"/>
  <c r="O46" i="255"/>
  <c r="O47" i="255"/>
  <c r="O48" i="255"/>
  <c r="O49" i="255"/>
  <c r="O50" i="255"/>
  <c r="O51" i="255"/>
  <c r="O52" i="255"/>
  <c r="O53" i="255"/>
  <c r="O54" i="255"/>
  <c r="O55" i="255"/>
  <c r="O56" i="255"/>
  <c r="O57" i="255"/>
  <c r="O58" i="255"/>
  <c r="O59" i="255"/>
  <c r="O60" i="255"/>
  <c r="O61" i="255"/>
  <c r="O62" i="255"/>
  <c r="O63" i="255"/>
  <c r="O64" i="255"/>
  <c r="O65" i="255"/>
  <c r="O66" i="255"/>
  <c r="O67" i="255"/>
  <c r="O68" i="255"/>
  <c r="G13" i="255" l="1"/>
  <c r="O14" i="255"/>
  <c r="G15" i="254"/>
  <c r="G13" i="254"/>
  <c r="O13" i="254" s="1"/>
  <c r="O11" i="254"/>
  <c r="O12" i="254"/>
  <c r="O15" i="254"/>
  <c r="G11" i="252" l="1"/>
  <c r="O12" i="252"/>
  <c r="G11" i="249" l="1"/>
  <c r="O12" i="249"/>
  <c r="O13" i="249"/>
  <c r="O14" i="249"/>
  <c r="G16" i="246" l="1"/>
  <c r="O16" i="246" s="1"/>
  <c r="O17" i="246"/>
  <c r="G11" i="245" l="1"/>
  <c r="G13" i="244"/>
  <c r="O14" i="244"/>
  <c r="G12" i="242"/>
  <c r="O12" i="242" s="1"/>
  <c r="G12" i="243"/>
  <c r="O13" i="243"/>
  <c r="O14" i="243"/>
  <c r="O13" i="241"/>
  <c r="O11" i="241"/>
  <c r="G18" i="241"/>
  <c r="O70" i="240"/>
  <c r="O11" i="240" l="1"/>
  <c r="O12" i="240"/>
  <c r="O13" i="240"/>
  <c r="O14" i="240"/>
  <c r="O15" i="240"/>
  <c r="O16" i="240"/>
  <c r="O17" i="240"/>
  <c r="O18" i="240"/>
  <c r="O19" i="240"/>
  <c r="O20" i="240"/>
  <c r="O21" i="240"/>
  <c r="O22" i="240"/>
  <c r="O23" i="240"/>
  <c r="O24" i="240"/>
  <c r="O25" i="240"/>
  <c r="O26" i="240"/>
  <c r="O27" i="240"/>
  <c r="O28" i="240"/>
  <c r="O29" i="240"/>
  <c r="O30" i="240"/>
  <c r="O31" i="240"/>
  <c r="O32" i="240"/>
  <c r="O33" i="240"/>
  <c r="O34" i="240"/>
  <c r="O35" i="240"/>
  <c r="O36" i="240"/>
  <c r="O37" i="240"/>
  <c r="O38" i="240"/>
  <c r="O39" i="240"/>
  <c r="O40" i="240"/>
  <c r="O41" i="240"/>
  <c r="O42" i="240"/>
  <c r="O43" i="240"/>
  <c r="O44" i="240"/>
  <c r="O45" i="240"/>
  <c r="O46" i="240"/>
  <c r="O47" i="240"/>
  <c r="O48" i="240"/>
  <c r="O49" i="240"/>
  <c r="O50" i="240"/>
  <c r="O51" i="240"/>
  <c r="O52" i="240"/>
  <c r="O53" i="240"/>
  <c r="O54" i="240"/>
  <c r="O55" i="240"/>
  <c r="O56" i="240"/>
  <c r="O57" i="240"/>
  <c r="O58" i="240"/>
  <c r="O59" i="240"/>
  <c r="O60" i="240"/>
  <c r="O61" i="240"/>
  <c r="O62" i="240"/>
  <c r="O63" i="240"/>
  <c r="O64" i="240"/>
  <c r="O65" i="240"/>
  <c r="O66" i="240"/>
  <c r="O67" i="240"/>
  <c r="O11" i="239"/>
  <c r="G15" i="238"/>
  <c r="G13" i="238"/>
  <c r="O16" i="238"/>
  <c r="O14" i="238"/>
  <c r="G10" i="238" l="1"/>
  <c r="O11" i="238"/>
  <c r="G12" i="238"/>
  <c r="O12" i="238" s="1"/>
  <c r="O12" i="237"/>
  <c r="O13" i="237"/>
  <c r="G33" i="237" l="1"/>
  <c r="O33" i="237" s="1"/>
  <c r="G32" i="237"/>
  <c r="O32" i="237" s="1"/>
  <c r="O22" i="237"/>
  <c r="O23" i="237"/>
  <c r="O24" i="237"/>
  <c r="O25" i="237"/>
  <c r="O26" i="237"/>
  <c r="O27" i="237"/>
  <c r="O28" i="237"/>
  <c r="O29" i="237"/>
  <c r="O30" i="237"/>
  <c r="O31" i="237"/>
  <c r="O12" i="236" l="1"/>
  <c r="O13" i="236"/>
  <c r="O14" i="236"/>
  <c r="O15" i="236"/>
  <c r="G24" i="234"/>
  <c r="G20" i="234"/>
  <c r="G17" i="234"/>
  <c r="G11" i="234" l="1"/>
  <c r="O11" i="234" s="1"/>
  <c r="O23" i="234"/>
  <c r="O24" i="234"/>
  <c r="O25" i="234"/>
  <c r="O21" i="234"/>
  <c r="O17" i="234"/>
  <c r="G28" i="233"/>
  <c r="G22" i="233"/>
  <c r="G14" i="233"/>
  <c r="O29" i="233"/>
  <c r="O30" i="233"/>
  <c r="O31" i="233"/>
  <c r="O23" i="233"/>
  <c r="O24" i="233"/>
  <c r="O25" i="233"/>
  <c r="O26" i="233"/>
  <c r="O15" i="233"/>
  <c r="O16" i="233"/>
  <c r="O17" i="233"/>
  <c r="O18" i="233"/>
  <c r="G11" i="233"/>
  <c r="G12" i="231" l="1"/>
  <c r="G18" i="231"/>
  <c r="G20" i="231"/>
  <c r="G23" i="231"/>
  <c r="O24" i="231" l="1"/>
  <c r="O21" i="231"/>
  <c r="O22" i="231"/>
  <c r="O19" i="231"/>
  <c r="O13" i="231"/>
  <c r="O18" i="231"/>
  <c r="O12" i="231"/>
  <c r="G10" i="230"/>
  <c r="O10" i="230" s="1"/>
  <c r="O11" i="230"/>
  <c r="O13" i="230"/>
  <c r="O14" i="230"/>
  <c r="O15" i="230"/>
  <c r="G12" i="229"/>
  <c r="O13" i="229"/>
  <c r="O29" i="256"/>
  <c r="O28" i="256"/>
  <c r="O25" i="256"/>
  <c r="O23" i="256"/>
  <c r="O22" i="256"/>
  <c r="O20" i="256"/>
  <c r="O19" i="256"/>
  <c r="O17" i="256"/>
  <c r="O14" i="256"/>
  <c r="O13" i="256"/>
  <c r="O12" i="256"/>
  <c r="O10" i="256"/>
  <c r="O27" i="255"/>
  <c r="O26" i="255"/>
  <c r="O25" i="255"/>
  <c r="O24" i="255"/>
  <c r="O23" i="255"/>
  <c r="O22" i="255"/>
  <c r="O20" i="255"/>
  <c r="O19" i="255"/>
  <c r="O18" i="255"/>
  <c r="O17" i="255"/>
  <c r="O16" i="255"/>
  <c r="O15" i="255"/>
  <c r="O13" i="255"/>
  <c r="O12" i="255"/>
  <c r="O11" i="255"/>
  <c r="O10" i="255"/>
  <c r="O20" i="254"/>
  <c r="O19" i="254"/>
  <c r="O18" i="254"/>
  <c r="O17" i="254"/>
  <c r="O16" i="254"/>
  <c r="O14" i="254"/>
  <c r="O10" i="254"/>
  <c r="O15" i="253"/>
  <c r="O14" i="253"/>
  <c r="O13" i="253"/>
  <c r="O12" i="253"/>
  <c r="O11" i="253"/>
  <c r="O10" i="253"/>
  <c r="O15" i="252"/>
  <c r="O14" i="252"/>
  <c r="O13" i="252"/>
  <c r="O11" i="252"/>
  <c r="O10" i="252"/>
  <c r="O12" i="251"/>
  <c r="O11" i="251"/>
  <c r="O10" i="251"/>
  <c r="O12" i="250"/>
  <c r="O11" i="250"/>
  <c r="O10" i="250"/>
  <c r="O18" i="249"/>
  <c r="O17" i="249"/>
  <c r="O16" i="249"/>
  <c r="O15" i="249"/>
  <c r="O11" i="249"/>
  <c r="O10" i="249"/>
  <c r="O13" i="248"/>
  <c r="O12" i="248"/>
  <c r="O11" i="248"/>
  <c r="O10" i="248"/>
  <c r="O10" i="247"/>
  <c r="O19" i="246"/>
  <c r="O18" i="246"/>
  <c r="O15" i="246"/>
  <c r="O14" i="246"/>
  <c r="O13" i="246"/>
  <c r="O12" i="246"/>
  <c r="O11" i="246"/>
  <c r="O10" i="246"/>
  <c r="O16" i="245"/>
  <c r="O15" i="245"/>
  <c r="O14" i="245"/>
  <c r="O13" i="245"/>
  <c r="O12" i="245"/>
  <c r="O11" i="245"/>
  <c r="O10" i="245"/>
  <c r="O15" i="244"/>
  <c r="O13" i="244"/>
  <c r="O12" i="244"/>
  <c r="O11" i="244"/>
  <c r="O10" i="244"/>
  <c r="O17" i="243"/>
  <c r="O16" i="243"/>
  <c r="O15" i="243"/>
  <c r="O12" i="243"/>
  <c r="O11" i="243"/>
  <c r="O10" i="243"/>
  <c r="O11" i="242"/>
  <c r="O10" i="242"/>
  <c r="O19" i="241"/>
  <c r="O18" i="241"/>
  <c r="O17" i="241"/>
  <c r="O16" i="241"/>
  <c r="O15" i="241"/>
  <c r="O14" i="241"/>
  <c r="O12" i="241"/>
  <c r="O10" i="241"/>
  <c r="O71" i="240"/>
  <c r="O69" i="240"/>
  <c r="O68" i="240"/>
  <c r="O10" i="240"/>
  <c r="O10" i="239"/>
  <c r="O17" i="238"/>
  <c r="O15" i="238"/>
  <c r="O13" i="238"/>
  <c r="O10" i="238"/>
  <c r="O21" i="237"/>
  <c r="O20" i="237"/>
  <c r="O19" i="237"/>
  <c r="O18" i="237"/>
  <c r="O17" i="237"/>
  <c r="O16" i="237"/>
  <c r="O15" i="237"/>
  <c r="O14" i="237"/>
  <c r="O11" i="237"/>
  <c r="O10" i="237"/>
  <c r="O11" i="236"/>
  <c r="O10" i="236"/>
  <c r="O10" i="235"/>
  <c r="O28" i="234"/>
  <c r="O27" i="234"/>
  <c r="O26" i="234"/>
  <c r="O22" i="234"/>
  <c r="O20" i="234"/>
  <c r="O19" i="234"/>
  <c r="O18" i="234"/>
  <c r="O16" i="234"/>
  <c r="O15" i="234"/>
  <c r="O14" i="234"/>
  <c r="O13" i="234"/>
  <c r="O12" i="234"/>
  <c r="O10" i="234"/>
  <c r="O28" i="233"/>
  <c r="O27" i="233"/>
  <c r="O22" i="233"/>
  <c r="O21" i="233"/>
  <c r="O20" i="233"/>
  <c r="O19" i="233"/>
  <c r="O14" i="233"/>
  <c r="O13" i="233"/>
  <c r="O12" i="233"/>
  <c r="O11" i="233"/>
  <c r="O10" i="233"/>
  <c r="O21" i="232"/>
  <c r="O20" i="232"/>
  <c r="O19" i="232"/>
  <c r="O18" i="232"/>
  <c r="O17" i="232"/>
  <c r="O16" i="232"/>
  <c r="O15" i="232"/>
  <c r="O14" i="232"/>
  <c r="O13" i="232"/>
  <c r="O12" i="232"/>
  <c r="O11" i="232"/>
  <c r="O10" i="232"/>
  <c r="O28" i="231"/>
  <c r="O27" i="231"/>
  <c r="O26" i="231"/>
  <c r="O25" i="231"/>
  <c r="O23" i="231"/>
  <c r="O20" i="231"/>
  <c r="O17" i="231"/>
  <c r="O16" i="231"/>
  <c r="O15" i="231"/>
  <c r="O14" i="231"/>
  <c r="O11" i="231"/>
  <c r="O10" i="231"/>
  <c r="O16" i="230"/>
  <c r="O12" i="230"/>
  <c r="O15" i="229"/>
  <c r="O14" i="229"/>
  <c r="O12" i="229"/>
  <c r="O11" i="229"/>
  <c r="O10" i="229"/>
  <c r="G13" i="227" l="1"/>
  <c r="O14" i="227"/>
  <c r="G29" i="226" l="1"/>
  <c r="G19" i="226"/>
  <c r="G17" i="226"/>
  <c r="G13" i="226"/>
  <c r="O30" i="226"/>
  <c r="O20" i="226"/>
  <c r="O21" i="226"/>
  <c r="O22" i="226"/>
  <c r="O23" i="226"/>
  <c r="O24" i="226"/>
  <c r="O25" i="226"/>
  <c r="O26" i="226"/>
  <c r="O27" i="226"/>
  <c r="O28" i="226"/>
  <c r="O18" i="226"/>
  <c r="O14" i="226"/>
  <c r="O15" i="226"/>
  <c r="O16" i="226"/>
  <c r="G12" i="224"/>
  <c r="O12" i="224" s="1"/>
  <c r="G14" i="224"/>
  <c r="O15" i="224"/>
  <c r="O16" i="224"/>
  <c r="G12" i="223"/>
  <c r="O13" i="223"/>
  <c r="O14" i="223"/>
  <c r="G24" i="222" l="1"/>
  <c r="G16" i="222"/>
  <c r="G12" i="222"/>
  <c r="G10" i="222"/>
  <c r="O25" i="222"/>
  <c r="O17" i="222"/>
  <c r="O13" i="222"/>
  <c r="O11" i="222"/>
  <c r="G17" i="221" l="1"/>
  <c r="G14" i="221"/>
  <c r="O18" i="221"/>
  <c r="O19" i="221"/>
  <c r="O15" i="221"/>
  <c r="O16" i="221"/>
  <c r="G10" i="220"/>
  <c r="O29" i="219"/>
  <c r="O24" i="219"/>
  <c r="O25" i="219"/>
  <c r="G18" i="219" l="1"/>
  <c r="G16" i="219"/>
  <c r="G13" i="219"/>
  <c r="O19" i="219"/>
  <c r="O20" i="219"/>
  <c r="O21" i="219"/>
  <c r="O22" i="219"/>
  <c r="O23" i="219"/>
  <c r="O17" i="219"/>
  <c r="O14" i="219"/>
  <c r="O11" i="219"/>
  <c r="G16" i="218"/>
  <c r="G11" i="218"/>
  <c r="O17" i="218"/>
  <c r="O12" i="218"/>
  <c r="G13" i="216"/>
  <c r="O13" i="216" s="1"/>
  <c r="G11" i="215"/>
  <c r="G12" i="215"/>
  <c r="O12" i="215" s="1"/>
  <c r="G13" i="215"/>
  <c r="O13" i="215" s="1"/>
  <c r="G14" i="214" l="1"/>
  <c r="O15" i="214"/>
  <c r="G20" i="212" l="1"/>
  <c r="O20" i="212" s="1"/>
  <c r="G16" i="212"/>
  <c r="O16" i="212" s="1"/>
  <c r="G14" i="212"/>
  <c r="O14" i="212" s="1"/>
  <c r="G11" i="211"/>
  <c r="O34" i="212"/>
  <c r="O33" i="212"/>
  <c r="O32" i="212"/>
  <c r="O31" i="212"/>
  <c r="O30" i="212"/>
  <c r="O29" i="212"/>
  <c r="O28" i="212"/>
  <c r="O27" i="212"/>
  <c r="O26" i="212"/>
  <c r="O25" i="212"/>
  <c r="O24" i="212"/>
  <c r="O23" i="212"/>
  <c r="O22" i="212"/>
  <c r="O21" i="212"/>
  <c r="O19" i="212"/>
  <c r="O18" i="212"/>
  <c r="O17" i="212"/>
  <c r="O15" i="212"/>
  <c r="O13" i="212"/>
  <c r="O12" i="212"/>
  <c r="O11" i="212"/>
  <c r="O10" i="212"/>
  <c r="O12" i="211" l="1"/>
  <c r="O13" i="211"/>
  <c r="O10" i="211"/>
  <c r="O10" i="209"/>
  <c r="G16" i="208"/>
  <c r="O25" i="207" l="1"/>
  <c r="O22" i="207"/>
  <c r="O23" i="207"/>
  <c r="O20" i="207"/>
  <c r="O17" i="207"/>
  <c r="O18" i="207"/>
  <c r="O13" i="207"/>
  <c r="O14" i="207"/>
  <c r="O15" i="207"/>
  <c r="O19" i="206"/>
  <c r="O16" i="208"/>
  <c r="G13" i="206"/>
  <c r="G12" i="206"/>
  <c r="G11" i="206"/>
  <c r="O11" i="206" s="1"/>
  <c r="G10" i="206"/>
  <c r="O10" i="206" s="1"/>
  <c r="G13" i="205"/>
  <c r="O13" i="205" s="1"/>
  <c r="O10" i="204"/>
  <c r="G12" i="203"/>
  <c r="O12" i="203" s="1"/>
  <c r="O13" i="203"/>
  <c r="G26" i="202"/>
  <c r="O26" i="202" s="1"/>
  <c r="G18" i="202"/>
  <c r="O18" i="202" s="1"/>
  <c r="G15" i="202"/>
  <c r="O15" i="202" s="1"/>
  <c r="G12" i="202"/>
  <c r="O27" i="202"/>
  <c r="O19" i="202"/>
  <c r="O16" i="202"/>
  <c r="O17" i="202"/>
  <c r="O13" i="202"/>
  <c r="G16" i="201"/>
  <c r="G13" i="201"/>
  <c r="O13" i="201" s="1"/>
  <c r="G11" i="201"/>
  <c r="G17" i="201"/>
  <c r="O17" i="201" s="1"/>
  <c r="O12" i="201"/>
  <c r="G12" i="200"/>
  <c r="O12" i="200" s="1"/>
  <c r="O13" i="200"/>
  <c r="O14" i="200"/>
  <c r="O15" i="200"/>
  <c r="O16" i="200"/>
  <c r="O17" i="200"/>
  <c r="O19" i="228"/>
  <c r="O18" i="228"/>
  <c r="O17" i="228"/>
  <c r="O16" i="228"/>
  <c r="O15" i="228"/>
  <c r="O14" i="228"/>
  <c r="O13" i="228"/>
  <c r="O12" i="228"/>
  <c r="O11" i="228"/>
  <c r="O10" i="228"/>
  <c r="O18" i="227"/>
  <c r="O17" i="227"/>
  <c r="O16" i="227"/>
  <c r="O15" i="227"/>
  <c r="O13" i="227"/>
  <c r="O12" i="227"/>
  <c r="O11" i="227"/>
  <c r="O10" i="227"/>
  <c r="O32" i="226"/>
  <c r="O31" i="226"/>
  <c r="O29" i="226"/>
  <c r="O19" i="226"/>
  <c r="O17" i="226"/>
  <c r="O13" i="226"/>
  <c r="O12" i="226"/>
  <c r="O11" i="226"/>
  <c r="O10" i="226"/>
  <c r="O11" i="225"/>
  <c r="O10" i="225"/>
  <c r="O17" i="224"/>
  <c r="O14" i="224"/>
  <c r="O13" i="224"/>
  <c r="O11" i="224"/>
  <c r="O10" i="224"/>
  <c r="O12" i="223"/>
  <c r="O11" i="223"/>
  <c r="O10" i="223"/>
  <c r="O28" i="222"/>
  <c r="O27" i="222"/>
  <c r="O26" i="222"/>
  <c r="O24" i="222"/>
  <c r="O23" i="222"/>
  <c r="O22" i="222"/>
  <c r="O21" i="222"/>
  <c r="O20" i="222"/>
  <c r="O19" i="222"/>
  <c r="O18" i="222"/>
  <c r="O16" i="222"/>
  <c r="O15" i="222"/>
  <c r="O14" i="222"/>
  <c r="O12" i="222"/>
  <c r="O10" i="222"/>
  <c r="O21" i="221"/>
  <c r="O20" i="221"/>
  <c r="O17" i="221"/>
  <c r="O14" i="221"/>
  <c r="O13" i="221"/>
  <c r="O12" i="221"/>
  <c r="O11" i="221"/>
  <c r="O10" i="221"/>
  <c r="O11" i="220"/>
  <c r="O10" i="220"/>
  <c r="O31" i="219"/>
  <c r="O30" i="219"/>
  <c r="O28" i="219"/>
  <c r="O27" i="219"/>
  <c r="O26" i="219"/>
  <c r="O18" i="219"/>
  <c r="O16" i="219"/>
  <c r="O15" i="219"/>
  <c r="O13" i="219"/>
  <c r="O12" i="219"/>
  <c r="O10" i="219"/>
  <c r="O19" i="218"/>
  <c r="O18" i="218"/>
  <c r="O16" i="218"/>
  <c r="O15" i="218"/>
  <c r="O14" i="218"/>
  <c r="O13" i="218"/>
  <c r="O11" i="218"/>
  <c r="O10" i="218"/>
  <c r="O13" i="217"/>
  <c r="O12" i="217"/>
  <c r="O11" i="217"/>
  <c r="O10" i="217"/>
  <c r="O17" i="216"/>
  <c r="O16" i="216"/>
  <c r="O15" i="216"/>
  <c r="O14" i="216"/>
  <c r="O12" i="216"/>
  <c r="O11" i="216"/>
  <c r="O10" i="216"/>
  <c r="O14" i="215"/>
  <c r="O11" i="215"/>
  <c r="O10" i="215"/>
  <c r="O19" i="214"/>
  <c r="O18" i="214"/>
  <c r="O17" i="214"/>
  <c r="O16" i="214"/>
  <c r="O14" i="214"/>
  <c r="O13" i="214"/>
  <c r="O12" i="214"/>
  <c r="O11" i="214"/>
  <c r="O10" i="214"/>
  <c r="O26" i="213"/>
  <c r="O25" i="213"/>
  <c r="O24" i="213"/>
  <c r="O23" i="213"/>
  <c r="O22" i="213"/>
  <c r="O21" i="213"/>
  <c r="O20" i="213"/>
  <c r="O19" i="213"/>
  <c r="O18" i="213"/>
  <c r="O17" i="213"/>
  <c r="O16" i="213"/>
  <c r="O15" i="213"/>
  <c r="O14" i="213"/>
  <c r="O13" i="213"/>
  <c r="O12" i="213"/>
  <c r="O11" i="213"/>
  <c r="O10" i="213"/>
  <c r="O11" i="211"/>
  <c r="O13" i="210"/>
  <c r="O12" i="210"/>
  <c r="O11" i="210"/>
  <c r="O10" i="210"/>
  <c r="O17" i="208"/>
  <c r="O15" i="208"/>
  <c r="O14" i="208"/>
  <c r="O13" i="208"/>
  <c r="O12" i="208"/>
  <c r="O11" i="208"/>
  <c r="O10" i="208"/>
  <c r="O31" i="207"/>
  <c r="O30" i="207"/>
  <c r="O29" i="207"/>
  <c r="O28" i="207"/>
  <c r="O27" i="207"/>
  <c r="O26" i="207"/>
  <c r="O24" i="207"/>
  <c r="O21" i="207"/>
  <c r="O19" i="207"/>
  <c r="O16" i="207"/>
  <c r="O12" i="207"/>
  <c r="O11" i="207"/>
  <c r="O10" i="207"/>
  <c r="O18" i="206"/>
  <c r="O17" i="206"/>
  <c r="O16" i="206"/>
  <c r="O15" i="206"/>
  <c r="O14" i="206"/>
  <c r="O13" i="206"/>
  <c r="O12" i="206"/>
  <c r="O15" i="205"/>
  <c r="O14" i="205"/>
  <c r="O12" i="205"/>
  <c r="O11" i="205"/>
  <c r="O10" i="205"/>
  <c r="O11" i="203"/>
  <c r="O10" i="203"/>
  <c r="O25" i="202"/>
  <c r="O24" i="202"/>
  <c r="O23" i="202"/>
  <c r="O22" i="202"/>
  <c r="O21" i="202"/>
  <c r="O20" i="202"/>
  <c r="O14" i="202"/>
  <c r="O12" i="202"/>
  <c r="O11" i="202"/>
  <c r="O10" i="202"/>
  <c r="O16" i="201"/>
  <c r="O15" i="201"/>
  <c r="O14" i="201"/>
  <c r="O11" i="201"/>
  <c r="O10" i="201"/>
  <c r="O11" i="200"/>
  <c r="O10" i="200"/>
  <c r="O11" i="199"/>
  <c r="O10" i="199"/>
  <c r="O10" i="198"/>
  <c r="O12" i="197"/>
  <c r="O11" i="197"/>
  <c r="O10" i="197"/>
  <c r="G15" i="196"/>
  <c r="G12" i="196"/>
  <c r="G10" i="196"/>
  <c r="O16" i="196"/>
  <c r="O13" i="196"/>
  <c r="O11" i="196"/>
  <c r="G17" i="195"/>
  <c r="O17" i="195" l="1"/>
  <c r="O16" i="194"/>
  <c r="O17" i="194"/>
  <c r="O24" i="192" l="1"/>
  <c r="O25" i="192"/>
  <c r="G18" i="192"/>
  <c r="O23" i="192"/>
  <c r="O14" i="190"/>
  <c r="G13" i="190" l="1"/>
  <c r="O13" i="190" s="1"/>
  <c r="G15" i="190"/>
  <c r="O15" i="190" s="1"/>
  <c r="G11" i="187"/>
  <c r="O12" i="187"/>
  <c r="O13" i="187"/>
  <c r="G14" i="186"/>
  <c r="G19" i="186"/>
  <c r="G12" i="186"/>
  <c r="G13" i="188"/>
  <c r="O13" i="188" s="1"/>
  <c r="G16" i="188"/>
  <c r="O16" i="188" s="1"/>
  <c r="O17" i="188"/>
  <c r="O18" i="188"/>
  <c r="O14" i="188"/>
  <c r="O15" i="188"/>
  <c r="O20" i="186"/>
  <c r="O21" i="186"/>
  <c r="O22" i="186"/>
  <c r="O23" i="186"/>
  <c r="O24" i="186"/>
  <c r="O13" i="186"/>
  <c r="O15" i="186"/>
  <c r="G12" i="182"/>
  <c r="O12" i="182" s="1"/>
  <c r="O18" i="182"/>
  <c r="O14" i="185"/>
  <c r="G11" i="184"/>
  <c r="O11" i="182"/>
  <c r="O23" i="182"/>
  <c r="O24" i="182"/>
  <c r="O15" i="196"/>
  <c r="O14" i="196"/>
  <c r="O12" i="196"/>
  <c r="O10" i="196"/>
  <c r="O16" i="195"/>
  <c r="O15" i="195"/>
  <c r="O14" i="195"/>
  <c r="O13" i="195"/>
  <c r="O12" i="195"/>
  <c r="O11" i="195"/>
  <c r="O10" i="195"/>
  <c r="O18" i="194"/>
  <c r="O15" i="194"/>
  <c r="O14" i="194"/>
  <c r="O13" i="194"/>
  <c r="O12" i="194"/>
  <c r="O11" i="194"/>
  <c r="O10" i="194"/>
  <c r="O10" i="193"/>
  <c r="O22" i="192"/>
  <c r="O21" i="192"/>
  <c r="O20" i="192"/>
  <c r="O19" i="192"/>
  <c r="O18" i="192"/>
  <c r="O17" i="192"/>
  <c r="O16" i="192"/>
  <c r="O15" i="192"/>
  <c r="O14" i="192"/>
  <c r="O13" i="192"/>
  <c r="O12" i="192"/>
  <c r="O11" i="192"/>
  <c r="O10" i="192"/>
  <c r="O13" i="191"/>
  <c r="O12" i="191"/>
  <c r="O11" i="191"/>
  <c r="O10" i="191"/>
  <c r="O12" i="190"/>
  <c r="O11" i="190"/>
  <c r="O10" i="190"/>
  <c r="O11" i="189"/>
  <c r="O10" i="189"/>
  <c r="O12" i="188"/>
  <c r="O11" i="188"/>
  <c r="O10" i="188"/>
  <c r="G17" i="180"/>
  <c r="G13" i="180"/>
  <c r="O18" i="180"/>
  <c r="O19" i="180"/>
  <c r="O20" i="180"/>
  <c r="O14" i="180"/>
  <c r="G13" i="178" l="1"/>
  <c r="G10" i="179" l="1"/>
  <c r="O13" i="178"/>
  <c r="G19" i="176" l="1"/>
  <c r="G13" i="176"/>
  <c r="O20" i="176"/>
  <c r="O21" i="176"/>
  <c r="O14" i="176"/>
  <c r="G16" i="176"/>
  <c r="O24" i="176"/>
  <c r="O25" i="176"/>
  <c r="O11" i="187" l="1"/>
  <c r="O10" i="187"/>
  <c r="O26" i="186"/>
  <c r="O25" i="186"/>
  <c r="O19" i="186"/>
  <c r="O18" i="186"/>
  <c r="O17" i="186"/>
  <c r="O16" i="186"/>
  <c r="O14" i="186"/>
  <c r="O12" i="186"/>
  <c r="O11" i="186"/>
  <c r="O10" i="186"/>
  <c r="O13" i="185"/>
  <c r="O12" i="185"/>
  <c r="O11" i="185"/>
  <c r="O10" i="185"/>
  <c r="O12" i="184"/>
  <c r="O11" i="184"/>
  <c r="O10" i="184"/>
  <c r="O22" i="183"/>
  <c r="O21" i="183"/>
  <c r="O20" i="183"/>
  <c r="O19" i="183"/>
  <c r="O18" i="183"/>
  <c r="O17" i="183"/>
  <c r="O16" i="183"/>
  <c r="O15" i="183"/>
  <c r="O14" i="183"/>
  <c r="O13" i="183"/>
  <c r="O12" i="183"/>
  <c r="O11" i="183"/>
  <c r="O10" i="183"/>
  <c r="O22" i="182"/>
  <c r="O21" i="182"/>
  <c r="O20" i="182"/>
  <c r="O19" i="182"/>
  <c r="O17" i="182"/>
  <c r="O16" i="182"/>
  <c r="O15" i="182"/>
  <c r="O14" i="182"/>
  <c r="O13" i="182"/>
  <c r="O10" i="182"/>
  <c r="O12" i="181"/>
  <c r="O11" i="181"/>
  <c r="O10" i="181"/>
  <c r="G11" i="174"/>
  <c r="O14" i="174"/>
  <c r="O12" i="174"/>
  <c r="G16" i="169" l="1"/>
  <c r="O17" i="169"/>
  <c r="O18" i="169"/>
  <c r="O15" i="169"/>
  <c r="G11" i="170"/>
  <c r="O12" i="170"/>
  <c r="O13" i="170"/>
  <c r="O20" i="167" l="1"/>
  <c r="G18" i="167"/>
  <c r="O19" i="167"/>
  <c r="O13" i="166" l="1"/>
  <c r="O18" i="165" l="1"/>
  <c r="G10" i="164" l="1"/>
  <c r="O11" i="164"/>
  <c r="O12" i="164"/>
  <c r="G16" i="162" l="1"/>
  <c r="O17" i="162"/>
  <c r="G10" i="162"/>
  <c r="O10" i="162"/>
  <c r="G13" i="161"/>
  <c r="O13" i="161"/>
  <c r="G22" i="160"/>
  <c r="G17" i="160"/>
  <c r="G15" i="160"/>
  <c r="G13" i="160"/>
  <c r="G10" i="160"/>
  <c r="O11" i="162"/>
  <c r="O14" i="161"/>
  <c r="O15" i="161"/>
  <c r="O23" i="160"/>
  <c r="O18" i="160"/>
  <c r="O19" i="160"/>
  <c r="O16" i="160"/>
  <c r="O14" i="160"/>
  <c r="O11" i="160"/>
  <c r="O12" i="160"/>
  <c r="O23" i="180"/>
  <c r="O22" i="180"/>
  <c r="O21" i="180"/>
  <c r="O17" i="180"/>
  <c r="O16" i="180"/>
  <c r="O15" i="180"/>
  <c r="O13" i="180"/>
  <c r="O12" i="180"/>
  <c r="O11" i="180"/>
  <c r="O10" i="180"/>
  <c r="O12" i="179"/>
  <c r="O11" i="179"/>
  <c r="O10" i="179"/>
  <c r="O14" i="178"/>
  <c r="O12" i="178"/>
  <c r="O11" i="178"/>
  <c r="O10" i="178"/>
  <c r="O10" i="177"/>
  <c r="O23" i="176"/>
  <c r="O22" i="176"/>
  <c r="O19" i="176"/>
  <c r="O18" i="176"/>
  <c r="O17" i="176"/>
  <c r="O16" i="176"/>
  <c r="O15" i="176"/>
  <c r="O13" i="176"/>
  <c r="O12" i="176"/>
  <c r="O11" i="176"/>
  <c r="O10" i="176"/>
  <c r="O11" i="175"/>
  <c r="O10" i="175"/>
  <c r="O13" i="174"/>
  <c r="O11" i="174"/>
  <c r="O10" i="174"/>
  <c r="O10" i="173"/>
  <c r="O15" i="172"/>
  <c r="O14" i="172"/>
  <c r="O13" i="172"/>
  <c r="O12" i="172"/>
  <c r="O11" i="172"/>
  <c r="O10" i="172"/>
  <c r="O14" i="171"/>
  <c r="O13" i="171"/>
  <c r="O12" i="171"/>
  <c r="O11" i="171"/>
  <c r="O10" i="171"/>
  <c r="O11" i="170"/>
  <c r="O10" i="170"/>
  <c r="O25" i="169"/>
  <c r="O24" i="169"/>
  <c r="O23" i="169"/>
  <c r="O22" i="169"/>
  <c r="O21" i="169"/>
  <c r="O20" i="169"/>
  <c r="O19" i="169"/>
  <c r="O16" i="169"/>
  <c r="O14" i="169"/>
  <c r="O13" i="169"/>
  <c r="O12" i="169"/>
  <c r="O11" i="169"/>
  <c r="O10" i="169"/>
  <c r="O11" i="168"/>
  <c r="O10" i="168"/>
  <c r="O18" i="167"/>
  <c r="O17" i="167"/>
  <c r="O16" i="167"/>
  <c r="O15" i="167"/>
  <c r="O14" i="167"/>
  <c r="O13" i="167"/>
  <c r="O12" i="167"/>
  <c r="O11" i="167"/>
  <c r="O10" i="167"/>
  <c r="O12" i="166"/>
  <c r="O11" i="166"/>
  <c r="O10" i="166"/>
  <c r="O21" i="165"/>
  <c r="O20" i="165"/>
  <c r="O19" i="165"/>
  <c r="O17" i="165"/>
  <c r="O16" i="165"/>
  <c r="O15" i="165"/>
  <c r="O14" i="165"/>
  <c r="O13" i="165"/>
  <c r="O12" i="165"/>
  <c r="O11" i="165"/>
  <c r="O10" i="165"/>
  <c r="O13" i="164"/>
  <c r="O10" i="164"/>
  <c r="O22" i="163"/>
  <c r="O21" i="163"/>
  <c r="O20" i="163"/>
  <c r="O19" i="163"/>
  <c r="O18" i="163"/>
  <c r="O17" i="163"/>
  <c r="O16" i="163"/>
  <c r="O15" i="163"/>
  <c r="O14" i="163"/>
  <c r="O13" i="163"/>
  <c r="O12" i="163"/>
  <c r="O11" i="163"/>
  <c r="O10" i="163"/>
  <c r="O20" i="162"/>
  <c r="O19" i="162"/>
  <c r="O18" i="162"/>
  <c r="O16" i="162"/>
  <c r="O15" i="162"/>
  <c r="O14" i="162"/>
  <c r="O13" i="162"/>
  <c r="O12" i="162"/>
  <c r="O12" i="161"/>
  <c r="O11" i="161"/>
  <c r="O10" i="161"/>
  <c r="G17" i="157"/>
  <c r="O18" i="157"/>
  <c r="G11" i="157"/>
  <c r="O11" i="157"/>
  <c r="G12" i="157"/>
  <c r="O12" i="157" s="1"/>
  <c r="O12" i="156"/>
  <c r="G10" i="155"/>
  <c r="O11" i="155"/>
  <c r="G11" i="156"/>
  <c r="G14" i="153"/>
  <c r="O14" i="153" s="1"/>
  <c r="G12" i="153"/>
  <c r="O12" i="153" s="1"/>
  <c r="O28" i="160"/>
  <c r="O27" i="160"/>
  <c r="O26" i="160"/>
  <c r="O25" i="160"/>
  <c r="O24" i="160"/>
  <c r="O22" i="160"/>
  <c r="O21" i="160"/>
  <c r="O20" i="160"/>
  <c r="O17" i="160"/>
  <c r="O15" i="160"/>
  <c r="O13" i="160"/>
  <c r="O10" i="160"/>
  <c r="O10" i="159"/>
  <c r="O22" i="158"/>
  <c r="O21" i="158"/>
  <c r="O20" i="158"/>
  <c r="O19" i="158"/>
  <c r="O18" i="158"/>
  <c r="O17" i="158"/>
  <c r="O16" i="158"/>
  <c r="O15" i="158"/>
  <c r="O14" i="158"/>
  <c r="O13" i="158"/>
  <c r="O12" i="158"/>
  <c r="O11" i="158"/>
  <c r="O10" i="158"/>
  <c r="O17" i="157"/>
  <c r="O16" i="157"/>
  <c r="O15" i="157"/>
  <c r="O14" i="157"/>
  <c r="O13" i="157"/>
  <c r="O10" i="157"/>
  <c r="O11" i="156"/>
  <c r="O10" i="156"/>
  <c r="O12" i="155"/>
  <c r="O10" i="155"/>
  <c r="O15" i="154"/>
  <c r="O14" i="154"/>
  <c r="O13" i="154"/>
  <c r="O12" i="154"/>
  <c r="O11" i="154"/>
  <c r="O10" i="154"/>
  <c r="O15" i="153"/>
  <c r="O16" i="153"/>
  <c r="O13" i="153"/>
  <c r="G17" i="153"/>
  <c r="O17" i="153" s="1"/>
  <c r="O11" i="153"/>
  <c r="O10" i="153"/>
  <c r="O13" i="152"/>
  <c r="O14" i="152"/>
  <c r="O15" i="152"/>
  <c r="O16" i="152"/>
  <c r="O17" i="152"/>
  <c r="O18" i="152"/>
  <c r="O19" i="152"/>
  <c r="O12" i="152"/>
  <c r="O11" i="152"/>
  <c r="O10" i="152"/>
  <c r="P10" i="151"/>
  <c r="O12" i="150"/>
  <c r="O11" i="150"/>
  <c r="O10" i="150"/>
  <c r="O23" i="147"/>
  <c r="O13" i="149"/>
  <c r="O12" i="149"/>
  <c r="O11" i="149"/>
  <c r="O10" i="149"/>
  <c r="G26" i="148"/>
  <c r="G24" i="148"/>
  <c r="O24" i="148" s="1"/>
  <c r="G14" i="148"/>
  <c r="O14" i="148"/>
  <c r="G12" i="148"/>
  <c r="O12" i="148"/>
  <c r="O26" i="148"/>
  <c r="O22" i="148"/>
  <c r="O23" i="148"/>
  <c r="O13" i="148"/>
  <c r="O25" i="148"/>
  <c r="O21" i="148"/>
  <c r="O27" i="148"/>
  <c r="O20" i="148"/>
  <c r="O19" i="148"/>
  <c r="O18" i="148"/>
  <c r="O17" i="148"/>
  <c r="O16" i="148"/>
  <c r="O15" i="148"/>
  <c r="O11" i="148"/>
  <c r="O10" i="148"/>
  <c r="O22" i="147"/>
  <c r="G19" i="147"/>
  <c r="O19" i="147"/>
  <c r="O20" i="147"/>
  <c r="G12" i="147"/>
  <c r="O13" i="147"/>
  <c r="O21" i="147"/>
  <c r="O18" i="147"/>
  <c r="O17" i="147"/>
  <c r="O16" i="147"/>
  <c r="O15" i="147"/>
  <c r="O14" i="147"/>
  <c r="O12" i="147"/>
  <c r="O11" i="147"/>
  <c r="O10" i="147"/>
  <c r="O11" i="146"/>
  <c r="O10" i="146"/>
  <c r="G12" i="144"/>
  <c r="O12" i="144" s="1"/>
  <c r="G10" i="144"/>
  <c r="O10" i="144" s="1"/>
  <c r="O13" i="144"/>
  <c r="O11" i="144"/>
  <c r="G13" i="143"/>
  <c r="O13" i="143" s="1"/>
  <c r="G16" i="143"/>
  <c r="G12" i="142"/>
  <c r="O12" i="142"/>
  <c r="G14" i="142"/>
  <c r="O14" i="142" s="1"/>
  <c r="O17" i="143"/>
  <c r="O18" i="143"/>
  <c r="O19" i="143"/>
  <c r="O14" i="143"/>
  <c r="O15" i="143"/>
  <c r="O15" i="142"/>
  <c r="O13" i="142"/>
  <c r="O16" i="143"/>
  <c r="O10" i="145"/>
  <c r="O16" i="144"/>
  <c r="O15" i="144"/>
  <c r="O14" i="144"/>
  <c r="O20" i="143"/>
  <c r="O12" i="143"/>
  <c r="O11" i="143"/>
  <c r="O10" i="143"/>
  <c r="O17" i="142"/>
  <c r="O16" i="142"/>
  <c r="O11" i="142"/>
  <c r="O10" i="142"/>
  <c r="O10" i="141"/>
  <c r="G16" i="140"/>
  <c r="O16" i="140" s="1"/>
  <c r="O17" i="140"/>
  <c r="G11" i="140"/>
  <c r="O11" i="140" s="1"/>
  <c r="O18" i="140"/>
  <c r="O19" i="140"/>
  <c r="O15" i="140"/>
  <c r="O14" i="140"/>
  <c r="O13" i="140"/>
  <c r="O12" i="140"/>
  <c r="O10" i="140"/>
  <c r="G15" i="139"/>
  <c r="O15" i="139" s="1"/>
  <c r="G12" i="139"/>
  <c r="O12" i="139" s="1"/>
  <c r="O11" i="139"/>
  <c r="O13" i="139"/>
  <c r="O14" i="139"/>
  <c r="O16" i="139"/>
  <c r="O17" i="139"/>
  <c r="G23" i="138"/>
  <c r="O23" i="138" s="1"/>
  <c r="G21" i="138"/>
  <c r="O21" i="138"/>
  <c r="G16" i="138"/>
  <c r="O16" i="138" s="1"/>
  <c r="G14" i="138"/>
  <c r="O14" i="138"/>
  <c r="O11" i="138"/>
  <c r="O12" i="138"/>
  <c r="O13" i="138"/>
  <c r="O15" i="138"/>
  <c r="O17" i="138"/>
  <c r="O18" i="138"/>
  <c r="O19" i="138"/>
  <c r="O20" i="138"/>
  <c r="O22" i="138"/>
  <c r="O24" i="138"/>
  <c r="O25" i="138"/>
  <c r="O10" i="139"/>
  <c r="O10" i="138"/>
  <c r="O10" i="137"/>
  <c r="O10" i="136"/>
  <c r="O23" i="135"/>
  <c r="O21" i="135"/>
  <c r="O22" i="135"/>
  <c r="O24" i="135"/>
  <c r="O15" i="135"/>
  <c r="O16" i="135"/>
  <c r="O17" i="135"/>
  <c r="O18" i="135"/>
  <c r="O19" i="135"/>
  <c r="O20" i="135"/>
  <c r="O14" i="135"/>
  <c r="O13" i="135"/>
  <c r="O12" i="135"/>
  <c r="O11" i="135"/>
  <c r="O10" i="135"/>
  <c r="O17" i="134"/>
  <c r="G10" i="134"/>
  <c r="O10" i="134" s="1"/>
  <c r="O11" i="134"/>
  <c r="O16" i="134"/>
  <c r="O15" i="134"/>
  <c r="O14" i="134"/>
  <c r="O13" i="134"/>
  <c r="O12" i="134"/>
  <c r="G11" i="133"/>
  <c r="O11" i="133" s="1"/>
  <c r="O12" i="133"/>
  <c r="O10" i="133"/>
  <c r="O16" i="133"/>
  <c r="O15" i="133"/>
  <c r="O14" i="133"/>
  <c r="O13" i="133"/>
  <c r="O18" i="132"/>
  <c r="O11" i="132"/>
  <c r="O12" i="132"/>
  <c r="O13" i="132"/>
  <c r="O14" i="132"/>
  <c r="O15" i="132"/>
  <c r="O16" i="132"/>
  <c r="O17" i="132"/>
  <c r="O10" i="132"/>
  <c r="O12" i="131"/>
  <c r="O11" i="131"/>
  <c r="O10" i="131"/>
  <c r="O11" i="130"/>
  <c r="O12" i="130"/>
  <c r="O13" i="130"/>
  <c r="O14" i="130"/>
  <c r="O10" i="130"/>
  <c r="O11" i="129"/>
  <c r="G13" i="129"/>
  <c r="G10" i="129"/>
  <c r="O10" i="129" s="1"/>
  <c r="O15" i="128"/>
  <c r="O14" i="127"/>
  <c r="O12" i="126"/>
  <c r="O13" i="126"/>
  <c r="O13" i="120"/>
  <c r="O13" i="127"/>
  <c r="O15" i="127"/>
  <c r="G16" i="128"/>
  <c r="O16" i="128" s="1"/>
  <c r="O30" i="128"/>
  <c r="O31" i="128"/>
  <c r="O32" i="128"/>
  <c r="O33" i="128"/>
  <c r="O34" i="128"/>
  <c r="O35" i="128"/>
  <c r="O36" i="128"/>
  <c r="O37" i="128"/>
  <c r="O38" i="128"/>
  <c r="O39" i="128"/>
  <c r="O24" i="128"/>
  <c r="O25" i="128"/>
  <c r="O26" i="128"/>
  <c r="O21" i="128"/>
  <c r="O22" i="128"/>
  <c r="O17" i="128"/>
  <c r="O18" i="128"/>
  <c r="O12" i="128"/>
  <c r="O23" i="128"/>
  <c r="O20" i="128"/>
  <c r="O13" i="128"/>
  <c r="O14" i="128"/>
  <c r="O19" i="128"/>
  <c r="O27" i="128"/>
  <c r="O28" i="128"/>
  <c r="O29" i="128"/>
  <c r="O40" i="128"/>
  <c r="O13" i="129"/>
  <c r="O12" i="129"/>
  <c r="O11" i="128"/>
  <c r="O10" i="128"/>
  <c r="O12" i="127"/>
  <c r="O11" i="127"/>
  <c r="O10" i="127"/>
  <c r="O11" i="126"/>
  <c r="O10" i="126"/>
  <c r="O12" i="125"/>
  <c r="O11" i="125"/>
  <c r="O10" i="125"/>
  <c r="O12" i="123"/>
  <c r="O13" i="123"/>
  <c r="O14" i="123"/>
  <c r="O15" i="123"/>
  <c r="O16" i="123"/>
  <c r="O18" i="122"/>
  <c r="O14" i="122"/>
  <c r="O12" i="122"/>
  <c r="O13" i="122"/>
  <c r="O15" i="122"/>
  <c r="O16" i="122"/>
  <c r="O17" i="122"/>
  <c r="O15" i="121"/>
  <c r="O14" i="121"/>
  <c r="O12" i="121"/>
  <c r="O13" i="121"/>
  <c r="O16" i="121"/>
  <c r="O17" i="121"/>
  <c r="O12" i="124"/>
  <c r="O11" i="124"/>
  <c r="O10" i="124"/>
  <c r="O11" i="123"/>
  <c r="O10" i="123"/>
  <c r="O11" i="122"/>
  <c r="O10" i="122"/>
  <c r="O11" i="121"/>
  <c r="O10" i="121"/>
  <c r="O12" i="120"/>
  <c r="O11" i="120"/>
  <c r="O10" i="120"/>
  <c r="O32" i="119"/>
  <c r="O31" i="119"/>
  <c r="O33" i="119"/>
  <c r="O34" i="119"/>
  <c r="G29" i="119"/>
  <c r="O29" i="119" s="1"/>
  <c r="G28" i="119"/>
  <c r="O28" i="119" s="1"/>
  <c r="O24" i="119"/>
  <c r="G21" i="119"/>
  <c r="O21" i="119" s="1"/>
  <c r="G20" i="119"/>
  <c r="O20" i="119"/>
  <c r="G19" i="119"/>
  <c r="O19" i="119"/>
  <c r="G18" i="119"/>
  <c r="O18" i="119" s="1"/>
  <c r="G15" i="119"/>
  <c r="O15" i="119"/>
  <c r="G14" i="119"/>
  <c r="O14" i="119" s="1"/>
  <c r="G13" i="119"/>
  <c r="O13" i="119" s="1"/>
  <c r="G12" i="119"/>
  <c r="O12" i="119"/>
  <c r="G11" i="119"/>
  <c r="O11" i="119"/>
  <c r="O16" i="119"/>
  <c r="O17" i="119"/>
  <c r="O22" i="119"/>
  <c r="O25" i="119"/>
  <c r="O26" i="119"/>
  <c r="O27" i="119"/>
  <c r="O30" i="119"/>
  <c r="O23" i="119"/>
  <c r="O10" i="119"/>
  <c r="O10" i="118"/>
  <c r="O12" i="117"/>
  <c r="O11" i="117"/>
  <c r="O10" i="117"/>
  <c r="O15" i="116"/>
  <c r="O14" i="116"/>
  <c r="O13" i="116"/>
  <c r="O12" i="116"/>
  <c r="O11" i="116"/>
  <c r="O10" i="116"/>
  <c r="O11" i="115"/>
  <c r="O12" i="115"/>
  <c r="O13" i="115"/>
  <c r="O14" i="115"/>
  <c r="O15" i="115"/>
  <c r="O16" i="115"/>
  <c r="O17" i="115"/>
  <c r="O18" i="115"/>
  <c r="O10" i="115"/>
  <c r="O10" i="114"/>
  <c r="O11" i="113"/>
  <c r="O12" i="113"/>
  <c r="O10" i="113"/>
  <c r="O11" i="112"/>
  <c r="O10" i="112"/>
  <c r="O15" i="111"/>
  <c r="O16" i="111"/>
  <c r="O11" i="111"/>
  <c r="O12" i="111"/>
  <c r="O13" i="111"/>
  <c r="O14" i="111"/>
  <c r="O17" i="111"/>
  <c r="O18" i="111"/>
  <c r="O10" i="111"/>
  <c r="O10" i="110"/>
  <c r="O11" i="109"/>
  <c r="O10" i="109"/>
  <c r="O12" i="108"/>
  <c r="O11" i="108"/>
  <c r="O10" i="108"/>
  <c r="O13" i="107"/>
  <c r="O14" i="107"/>
  <c r="O12" i="107"/>
  <c r="O11" i="107"/>
  <c r="O10" i="107"/>
  <c r="O13" i="106"/>
  <c r="O12" i="106"/>
  <c r="O11" i="106"/>
  <c r="O10" i="106"/>
  <c r="O14" i="104"/>
  <c r="O13" i="104"/>
  <c r="O12" i="104"/>
  <c r="O11" i="104"/>
  <c r="O10" i="104"/>
  <c r="O21" i="105"/>
  <c r="O20" i="105"/>
  <c r="O19" i="105"/>
  <c r="O18" i="105"/>
  <c r="O17" i="105"/>
  <c r="O16" i="105"/>
  <c r="O15" i="105"/>
  <c r="O14" i="105"/>
  <c r="O13" i="105"/>
  <c r="O12" i="105"/>
  <c r="O11" i="105"/>
  <c r="O10" i="105"/>
  <c r="O15" i="103"/>
  <c r="O16" i="103"/>
  <c r="O11" i="103"/>
  <c r="O12" i="103"/>
  <c r="O13" i="103"/>
  <c r="O14" i="103"/>
  <c r="O10" i="103"/>
  <c r="O14" i="102"/>
  <c r="O13" i="102"/>
  <c r="O12" i="102"/>
  <c r="O11" i="102"/>
  <c r="O10" i="102"/>
  <c r="O15" i="101"/>
  <c r="O16" i="101"/>
  <c r="O17" i="101"/>
  <c r="O14" i="101"/>
  <c r="O13" i="101"/>
  <c r="O12" i="101"/>
  <c r="O11" i="101"/>
  <c r="O10" i="101"/>
  <c r="O31" i="100"/>
  <c r="O30" i="100"/>
  <c r="O29" i="100"/>
  <c r="O13" i="100"/>
  <c r="O14" i="100"/>
  <c r="O15" i="100"/>
  <c r="O16" i="100"/>
  <c r="O17" i="100"/>
  <c r="O18" i="100"/>
  <c r="O19" i="100"/>
  <c r="O20" i="100"/>
  <c r="O21" i="100"/>
  <c r="O22" i="100"/>
  <c r="O23" i="100"/>
  <c r="O24" i="100"/>
  <c r="O25" i="100"/>
  <c r="O26" i="100"/>
  <c r="O27" i="100"/>
  <c r="O28" i="100"/>
  <c r="O11" i="100"/>
  <c r="O12" i="100"/>
  <c r="O10" i="100"/>
  <c r="O14" i="98"/>
  <c r="O13" i="98"/>
  <c r="O12" i="98"/>
  <c r="O11" i="98"/>
  <c r="O10" i="98"/>
  <c r="O14" i="99"/>
  <c r="O13" i="99"/>
  <c r="O12" i="99"/>
  <c r="O11" i="99"/>
  <c r="O10" i="99"/>
  <c r="O11" i="97"/>
  <c r="O10" i="97"/>
  <c r="O14" i="96"/>
  <c r="O13" i="96"/>
  <c r="O12" i="96"/>
  <c r="O11" i="96"/>
  <c r="O10" i="96"/>
  <c r="O25" i="95"/>
  <c r="O24" i="95"/>
  <c r="O23" i="95"/>
  <c r="O22" i="95"/>
  <c r="O17" i="95"/>
  <c r="O18" i="95"/>
  <c r="O19" i="95"/>
  <c r="O20" i="95"/>
  <c r="O21" i="95"/>
  <c r="O16" i="95"/>
  <c r="O15" i="95"/>
  <c r="O14" i="95"/>
  <c r="O13" i="95"/>
  <c r="O12" i="95"/>
  <c r="O11" i="95"/>
  <c r="O10" i="95"/>
  <c r="O15" i="94"/>
  <c r="O14" i="94"/>
  <c r="O13" i="94"/>
  <c r="O12" i="94"/>
  <c r="O11" i="94"/>
  <c r="O10" i="94"/>
  <c r="O25" i="93"/>
  <c r="O21" i="93"/>
  <c r="O22" i="93"/>
  <c r="O23" i="93"/>
  <c r="O24" i="93"/>
  <c r="O26" i="93"/>
  <c r="O27" i="93"/>
  <c r="O28" i="93"/>
  <c r="O29" i="93"/>
  <c r="O30" i="93"/>
  <c r="O18" i="93"/>
  <c r="O19" i="93"/>
  <c r="O20" i="93"/>
  <c r="O17" i="93"/>
  <c r="O16" i="93"/>
  <c r="O10" i="93"/>
  <c r="O24" i="92"/>
  <c r="O17" i="92"/>
  <c r="O18" i="92"/>
  <c r="O19" i="92"/>
  <c r="O20" i="92"/>
  <c r="O21" i="92"/>
  <c r="O22" i="92"/>
  <c r="O23" i="92"/>
  <c r="O15" i="92"/>
  <c r="O16" i="92"/>
  <c r="O14" i="92"/>
  <c r="O14" i="93"/>
  <c r="O15" i="93"/>
  <c r="O13" i="93"/>
  <c r="O12" i="93"/>
  <c r="O11" i="93"/>
  <c r="O13" i="92"/>
  <c r="O12" i="92"/>
  <c r="O11" i="92"/>
  <c r="O10" i="92"/>
  <c r="O25" i="91"/>
  <c r="O22" i="91"/>
  <c r="O23" i="91"/>
  <c r="O24" i="91"/>
  <c r="O11" i="91"/>
  <c r="O12" i="91"/>
  <c r="O13" i="91"/>
  <c r="O14" i="91"/>
  <c r="O15" i="91"/>
  <c r="O16" i="91"/>
  <c r="O17" i="91"/>
  <c r="O18" i="91"/>
  <c r="O19" i="91"/>
  <c r="O20" i="91"/>
  <c r="O21" i="91"/>
  <c r="O10" i="91"/>
  <c r="O11" i="90"/>
  <c r="O12" i="90"/>
  <c r="O13" i="90"/>
  <c r="O14" i="90"/>
  <c r="O15" i="90"/>
  <c r="O16" i="90"/>
  <c r="O17" i="90"/>
  <c r="O10" i="90"/>
  <c r="O23" i="88"/>
  <c r="O22" i="88"/>
  <c r="O17" i="88"/>
  <c r="O18" i="88"/>
  <c r="O19" i="88"/>
  <c r="O20" i="88"/>
  <c r="O21" i="88"/>
  <c r="O16" i="88"/>
  <c r="O15" i="88"/>
  <c r="O14" i="88"/>
  <c r="O13" i="89"/>
  <c r="O11" i="89"/>
  <c r="O12" i="89"/>
  <c r="O10" i="89"/>
  <c r="O13" i="88"/>
  <c r="O12" i="88"/>
  <c r="O11" i="88"/>
  <c r="O10" i="88"/>
  <c r="O10" i="85"/>
  <c r="O14" i="85"/>
  <c r="O13" i="85"/>
  <c r="O12" i="85"/>
  <c r="O11" i="85"/>
  <c r="O13" i="84"/>
  <c r="O14" i="84"/>
  <c r="O15" i="84"/>
  <c r="O16" i="84"/>
  <c r="O22" i="83"/>
  <c r="O12" i="84"/>
  <c r="O11" i="84"/>
  <c r="O10" i="84"/>
  <c r="O21" i="83"/>
  <c r="O20" i="83"/>
  <c r="O14" i="83"/>
  <c r="O15" i="83"/>
  <c r="O16" i="83"/>
  <c r="O17" i="83"/>
  <c r="O19" i="83"/>
  <c r="O11" i="83"/>
  <c r="O12" i="83"/>
  <c r="O13" i="83"/>
  <c r="O10" i="83"/>
  <c r="O14" i="82"/>
  <c r="O15" i="82"/>
  <c r="O11" i="82"/>
  <c r="O12" i="82"/>
  <c r="O13" i="82"/>
  <c r="O10" i="82"/>
  <c r="O17" i="81"/>
  <c r="O14" i="81"/>
  <c r="O15" i="81"/>
  <c r="O16" i="81"/>
  <c r="O13" i="81"/>
  <c r="O10" i="81"/>
  <c r="O12" i="81"/>
  <c r="O11" i="81"/>
  <c r="O12" i="80"/>
  <c r="O11" i="80"/>
  <c r="O10" i="80"/>
  <c r="O13" i="79"/>
  <c r="O12" i="79"/>
  <c r="O11" i="79"/>
  <c r="O10" i="79"/>
  <c r="O15" i="78"/>
  <c r="O16" i="78"/>
  <c r="O17" i="78"/>
  <c r="O18" i="78"/>
  <c r="O14" i="78"/>
  <c r="O13" i="78"/>
  <c r="O12" i="78"/>
  <c r="O11" i="78"/>
  <c r="O10" i="78"/>
  <c r="O18" i="75"/>
  <c r="O17" i="75"/>
  <c r="O11" i="76"/>
  <c r="O10" i="76"/>
  <c r="O10" i="75"/>
  <c r="O14" i="73"/>
  <c r="O10" i="73"/>
  <c r="O11" i="75"/>
  <c r="O12" i="75"/>
  <c r="O13" i="75"/>
  <c r="O14" i="75"/>
  <c r="O15" i="75"/>
  <c r="O16" i="75"/>
  <c r="O15" i="73"/>
  <c r="O13" i="73"/>
  <c r="O12" i="73"/>
  <c r="O11" i="73"/>
  <c r="O20" i="71"/>
  <c r="O19" i="71"/>
  <c r="O17" i="71"/>
  <c r="O18" i="71"/>
  <c r="O16" i="71"/>
  <c r="O15" i="71"/>
  <c r="O14" i="71"/>
  <c r="O13" i="71"/>
  <c r="O12" i="71"/>
  <c r="O11" i="71"/>
  <c r="O10" i="71"/>
  <c r="O17" i="70"/>
  <c r="O16" i="70"/>
  <c r="O15" i="70"/>
  <c r="O14" i="70"/>
  <c r="O13" i="70"/>
  <c r="O12" i="70"/>
  <c r="O11" i="70"/>
  <c r="O10" i="70"/>
  <c r="O11" i="69"/>
  <c r="O10" i="69"/>
  <c r="O15" i="68"/>
  <c r="O14" i="68"/>
  <c r="O13" i="68"/>
  <c r="O12" i="68"/>
  <c r="O11" i="68"/>
  <c r="O10" i="68"/>
  <c r="O17" i="66"/>
  <c r="O16" i="66"/>
  <c r="O10" i="67"/>
  <c r="O11" i="67"/>
  <c r="O15" i="66"/>
  <c r="O14" i="66"/>
  <c r="O13" i="66"/>
  <c r="O12" i="66"/>
  <c r="O11" i="66"/>
  <c r="O10" i="66"/>
  <c r="O10" i="65"/>
  <c r="O11" i="65"/>
  <c r="O12" i="65"/>
  <c r="O15" i="64"/>
  <c r="O18" i="63"/>
  <c r="O17" i="63"/>
  <c r="O16" i="63"/>
  <c r="O10" i="64"/>
  <c r="O14" i="64"/>
  <c r="O13" i="64"/>
  <c r="O12" i="64"/>
  <c r="O11" i="64"/>
  <c r="O14" i="63"/>
  <c r="O15" i="63"/>
  <c r="O13" i="63"/>
  <c r="O11" i="63"/>
  <c r="O12" i="63"/>
  <c r="O13" i="61"/>
  <c r="O12" i="61"/>
  <c r="O11" i="61"/>
  <c r="O10" i="61"/>
  <c r="O13" i="60"/>
  <c r="O12" i="60"/>
  <c r="O11" i="60"/>
  <c r="O10" i="60"/>
  <c r="O14" i="59"/>
  <c r="O13" i="59"/>
  <c r="O12" i="59"/>
  <c r="O11" i="59"/>
  <c r="O10" i="59"/>
  <c r="O23" i="58"/>
  <c r="O18" i="58"/>
  <c r="O17" i="58"/>
  <c r="O16" i="58"/>
  <c r="O21" i="58"/>
  <c r="O22" i="58"/>
  <c r="O20" i="58"/>
  <c r="O15" i="58"/>
  <c r="O19" i="58"/>
  <c r="O15" i="56"/>
  <c r="O11" i="56"/>
  <c r="O12" i="56"/>
  <c r="O13" i="56"/>
  <c r="O14" i="56"/>
  <c r="O14" i="58"/>
  <c r="O13" i="58"/>
  <c r="O12" i="58"/>
  <c r="O11" i="58"/>
  <c r="O12" i="57"/>
  <c r="O11" i="57"/>
  <c r="O10" i="57"/>
  <c r="O10" i="56"/>
  <c r="O11" i="55"/>
  <c r="O10" i="55"/>
  <c r="O13" i="54"/>
  <c r="O14" i="54"/>
  <c r="O12" i="54"/>
  <c r="O11" i="54"/>
  <c r="O10" i="54"/>
  <c r="O24" i="52"/>
  <c r="O12" i="53"/>
  <c r="O11" i="53"/>
  <c r="O10" i="53"/>
  <c r="O23" i="52"/>
  <c r="O10" i="52"/>
  <c r="O13" i="52"/>
  <c r="O14" i="52"/>
  <c r="O15" i="52"/>
  <c r="O16" i="52"/>
  <c r="O17" i="52"/>
  <c r="O18" i="52"/>
  <c r="O19" i="52"/>
  <c r="O20" i="52"/>
  <c r="O21" i="52"/>
  <c r="O22" i="52"/>
  <c r="O12" i="52"/>
  <c r="O11" i="52"/>
  <c r="O13" i="51"/>
  <c r="O12" i="51"/>
  <c r="O11" i="51"/>
  <c r="O10" i="51"/>
  <c r="O18" i="50"/>
  <c r="O17" i="50"/>
  <c r="O14" i="50"/>
  <c r="O15" i="50"/>
  <c r="O16" i="50"/>
  <c r="O13" i="50"/>
  <c r="O12" i="50"/>
  <c r="O11" i="50"/>
  <c r="O10" i="50"/>
  <c r="O14" i="49"/>
  <c r="O13" i="49"/>
  <c r="O12" i="49"/>
  <c r="O11" i="49"/>
  <c r="O10" i="49"/>
  <c r="O17" i="48"/>
  <c r="O16" i="48"/>
  <c r="O16" i="47"/>
  <c r="O15" i="47"/>
  <c r="O15" i="48"/>
  <c r="O14" i="48"/>
  <c r="O13" i="48"/>
  <c r="O12" i="48"/>
  <c r="O11" i="48"/>
  <c r="O10" i="48"/>
  <c r="O14" i="47"/>
  <c r="O13" i="47"/>
  <c r="O12" i="47"/>
  <c r="O11" i="47"/>
  <c r="O10" i="47"/>
  <c r="O13" i="46"/>
  <c r="O12" i="46"/>
  <c r="O11" i="46"/>
  <c r="O10" i="46"/>
  <c r="O32" i="45"/>
  <c r="O31" i="45"/>
  <c r="O30" i="45"/>
  <c r="O29" i="45"/>
  <c r="O28" i="45"/>
  <c r="O27" i="45"/>
  <c r="O26" i="45"/>
  <c r="O21" i="44"/>
  <c r="O20" i="44"/>
  <c r="O19" i="44"/>
  <c r="O18" i="44"/>
  <c r="O17" i="44"/>
  <c r="O11" i="45"/>
  <c r="O12" i="45"/>
  <c r="O13" i="45"/>
  <c r="O14" i="45"/>
  <c r="O16" i="45"/>
  <c r="O17" i="45"/>
  <c r="O18" i="45"/>
  <c r="O19" i="45"/>
  <c r="O20" i="45"/>
  <c r="O21" i="45"/>
  <c r="O22" i="45"/>
  <c r="O23" i="45"/>
  <c r="O24" i="45"/>
  <c r="O25" i="45"/>
  <c r="O10" i="45"/>
  <c r="O16" i="44"/>
  <c r="O15" i="44"/>
  <c r="O14" i="44"/>
  <c r="O13" i="44"/>
  <c r="O12" i="44"/>
  <c r="O11" i="44"/>
  <c r="O10" i="44"/>
  <c r="O20" i="43"/>
  <c r="O18" i="43"/>
  <c r="O19" i="43"/>
  <c r="O11" i="43"/>
  <c r="O12" i="43"/>
  <c r="O17" i="43"/>
  <c r="O16" i="43"/>
  <c r="O15" i="43"/>
  <c r="O14" i="43"/>
  <c r="O13" i="43"/>
  <c r="O10" i="43"/>
  <c r="O18" i="42"/>
  <c r="O14" i="42"/>
  <c r="O17" i="42"/>
  <c r="O16" i="42"/>
  <c r="O15" i="42"/>
  <c r="O13" i="42"/>
  <c r="O12" i="42"/>
  <c r="O11" i="42"/>
  <c r="O10" i="42"/>
  <c r="O16" i="41"/>
  <c r="O15" i="41"/>
  <c r="O14" i="41"/>
  <c r="O13" i="41"/>
  <c r="O12" i="41"/>
  <c r="O11" i="41"/>
  <c r="O10" i="41"/>
  <c r="O16" i="40"/>
  <c r="O24" i="40"/>
  <c r="O25" i="40"/>
  <c r="O26" i="40"/>
  <c r="O22" i="40"/>
  <c r="O11" i="40"/>
  <c r="O12" i="40"/>
  <c r="O13" i="40"/>
  <c r="O14" i="40"/>
  <c r="O15" i="40"/>
  <c r="O17" i="40"/>
  <c r="O18" i="40"/>
  <c r="O19" i="40"/>
  <c r="O20" i="40"/>
  <c r="O21" i="40"/>
  <c r="O10" i="40"/>
  <c r="O11" i="39"/>
  <c r="O10" i="39"/>
  <c r="O44" i="38"/>
  <c r="O38" i="38"/>
  <c r="O39" i="38"/>
  <c r="O40" i="38"/>
  <c r="O41" i="38"/>
  <c r="O42" i="38"/>
  <c r="O43" i="38"/>
  <c r="O31" i="38"/>
  <c r="O32" i="38"/>
  <c r="O33" i="38"/>
  <c r="O34" i="38"/>
  <c r="O35" i="38"/>
  <c r="O36" i="38"/>
  <c r="O37" i="38"/>
  <c r="O30" i="38"/>
  <c r="O29" i="38"/>
  <c r="O28" i="38"/>
  <c r="O27" i="38"/>
  <c r="O26" i="38"/>
  <c r="O25" i="38"/>
  <c r="O24" i="38"/>
  <c r="O23" i="38"/>
  <c r="O22" i="38"/>
  <c r="O11" i="38"/>
  <c r="O12" i="38"/>
  <c r="O13" i="38"/>
  <c r="O14" i="38"/>
  <c r="O15" i="38"/>
  <c r="O16" i="38"/>
  <c r="O17" i="38"/>
  <c r="O18" i="38"/>
  <c r="O19" i="38"/>
  <c r="O20" i="38"/>
  <c r="O21" i="38"/>
  <c r="O10" i="38"/>
  <c r="O21" i="37"/>
  <c r="O20" i="37"/>
  <c r="O11" i="36"/>
  <c r="O10" i="36"/>
  <c r="O19" i="37"/>
  <c r="O18" i="37"/>
  <c r="O17" i="37"/>
  <c r="O16" i="37"/>
  <c r="O15" i="37"/>
  <c r="O14" i="37"/>
  <c r="O13" i="37"/>
  <c r="O12" i="37"/>
  <c r="O11" i="37"/>
  <c r="O10" i="37"/>
  <c r="O12" i="36"/>
  <c r="O34" i="35"/>
  <c r="O33" i="35"/>
  <c r="O32" i="35"/>
  <c r="O31" i="35"/>
  <c r="O30" i="35"/>
  <c r="O29" i="35"/>
  <c r="O28" i="35"/>
  <c r="O27" i="35"/>
  <c r="O26" i="35"/>
  <c r="O25" i="35"/>
  <c r="O24" i="35"/>
  <c r="O23" i="35"/>
  <c r="O22" i="35"/>
  <c r="O21" i="35"/>
  <c r="O20" i="35"/>
  <c r="O19" i="35"/>
  <c r="O18" i="35"/>
  <c r="O17" i="35"/>
  <c r="O16" i="35"/>
  <c r="O15" i="35"/>
  <c r="O14" i="35"/>
  <c r="O13" i="35"/>
  <c r="O12" i="35"/>
  <c r="O11" i="35"/>
  <c r="O10" i="35"/>
  <c r="O16" i="34"/>
  <c r="O15" i="34"/>
  <c r="O14" i="34"/>
  <c r="O13" i="34"/>
  <c r="O12" i="34"/>
  <c r="O11" i="34"/>
  <c r="O10" i="34"/>
  <c r="O16" i="33"/>
  <c r="O15" i="33"/>
  <c r="O14" i="33"/>
  <c r="O13" i="33"/>
  <c r="O12" i="33"/>
  <c r="O11" i="33"/>
  <c r="O10" i="33"/>
  <c r="O15" i="32"/>
  <c r="O14" i="32"/>
  <c r="O13" i="32"/>
  <c r="O12" i="32"/>
  <c r="O11" i="32"/>
  <c r="O10" i="32"/>
  <c r="O18" i="30"/>
  <c r="O17" i="30"/>
  <c r="O14" i="30"/>
  <c r="O15" i="30"/>
  <c r="O16" i="30"/>
  <c r="O20" i="29"/>
  <c r="O19" i="29"/>
  <c r="O18" i="29"/>
  <c r="O13" i="30"/>
  <c r="O12" i="30"/>
  <c r="O11" i="30"/>
  <c r="O10" i="30"/>
  <c r="O17" i="29"/>
  <c r="O16" i="29"/>
  <c r="O15" i="29"/>
  <c r="O14" i="29"/>
  <c r="O13" i="29"/>
  <c r="O12" i="29"/>
  <c r="O11" i="29"/>
  <c r="O10" i="29"/>
  <c r="O11" i="28"/>
  <c r="O10" i="28"/>
  <c r="O11" i="27"/>
  <c r="O10" i="27"/>
  <c r="O14" i="26"/>
  <c r="O15" i="26"/>
  <c r="O16" i="26"/>
  <c r="O13" i="26"/>
  <c r="O12" i="26"/>
  <c r="O11" i="26"/>
  <c r="O10" i="26"/>
  <c r="O25" i="25"/>
  <c r="O23" i="25"/>
  <c r="O24" i="25"/>
  <c r="O22" i="25"/>
  <c r="O15" i="25"/>
  <c r="O16" i="25"/>
  <c r="O17" i="25"/>
  <c r="O18" i="25"/>
  <c r="O19" i="25"/>
  <c r="O20" i="25"/>
  <c r="O21" i="25"/>
  <c r="O14" i="25"/>
  <c r="O13" i="25"/>
  <c r="O12" i="25"/>
  <c r="O11" i="25"/>
  <c r="O10" i="25"/>
  <c r="O11" i="24"/>
  <c r="O12" i="24"/>
  <c r="O13" i="24"/>
  <c r="O14" i="24"/>
  <c r="O10" i="24"/>
  <c r="O19" i="23"/>
  <c r="O18" i="23"/>
  <c r="O11" i="23"/>
  <c r="O12" i="23"/>
  <c r="O13" i="23"/>
  <c r="O14" i="23"/>
  <c r="O15" i="23"/>
  <c r="O16" i="23"/>
  <c r="O17" i="23"/>
  <c r="O10" i="23"/>
  <c r="O15" i="22"/>
  <c r="O14" i="22"/>
  <c r="O13" i="22"/>
  <c r="O12" i="22"/>
  <c r="O11" i="22"/>
  <c r="O10" i="22"/>
  <c r="O24" i="21"/>
  <c r="O23" i="21"/>
  <c r="O22" i="21"/>
  <c r="O21" i="21"/>
  <c r="O20" i="21"/>
  <c r="O19" i="21"/>
  <c r="O18" i="21"/>
  <c r="O17" i="21"/>
  <c r="O16" i="21"/>
  <c r="O15" i="21"/>
  <c r="O14" i="21"/>
  <c r="O13" i="21"/>
  <c r="O12" i="21"/>
  <c r="O11" i="21"/>
  <c r="O10" i="21"/>
  <c r="O37" i="20"/>
  <c r="O36" i="20"/>
  <c r="O35" i="20"/>
  <c r="O34" i="20"/>
  <c r="O33" i="20"/>
  <c r="O31" i="20"/>
  <c r="O30" i="20"/>
  <c r="O29" i="20"/>
  <c r="O28" i="20"/>
  <c r="O27" i="20"/>
  <c r="O32" i="20"/>
  <c r="O26" i="20"/>
  <c r="O24" i="20"/>
  <c r="O23" i="20"/>
  <c r="O22" i="20"/>
  <c r="O25" i="20"/>
  <c r="O21" i="20"/>
  <c r="O20" i="20"/>
  <c r="O28" i="19"/>
  <c r="O26" i="19"/>
  <c r="O27" i="19"/>
  <c r="O25" i="19"/>
  <c r="O19" i="20"/>
  <c r="O18" i="20"/>
  <c r="O17" i="20"/>
  <c r="O16" i="20"/>
  <c r="O15" i="20"/>
  <c r="O14" i="20"/>
  <c r="O13" i="20"/>
  <c r="O12" i="20"/>
  <c r="O11" i="20"/>
  <c r="O10" i="20"/>
  <c r="O22" i="19"/>
  <c r="O23" i="19"/>
  <c r="O24" i="19"/>
  <c r="O21" i="19"/>
  <c r="O20" i="19"/>
  <c r="O19" i="19"/>
  <c r="O18" i="19"/>
  <c r="O17" i="19"/>
  <c r="O16" i="19"/>
  <c r="O15" i="19"/>
  <c r="O14" i="19"/>
  <c r="O13" i="19"/>
  <c r="O12" i="19"/>
  <c r="O11" i="19"/>
  <c r="O10" i="19"/>
  <c r="O22" i="18"/>
  <c r="O11" i="18"/>
  <c r="O12" i="18"/>
  <c r="O13" i="18"/>
  <c r="O14" i="18"/>
  <c r="O15" i="18"/>
  <c r="O16" i="18"/>
  <c r="O17" i="18"/>
  <c r="O18" i="18"/>
  <c r="O19" i="18"/>
  <c r="O20" i="18"/>
  <c r="O21" i="18"/>
  <c r="O10" i="18"/>
  <c r="O21" i="17"/>
  <c r="O11" i="17"/>
  <c r="O12" i="17"/>
  <c r="O13" i="17"/>
  <c r="O14" i="17"/>
  <c r="O15" i="17"/>
  <c r="O16" i="17"/>
  <c r="O17" i="17"/>
  <c r="O18" i="17"/>
  <c r="O19" i="17"/>
  <c r="O20" i="17"/>
  <c r="O10" i="17"/>
  <c r="O11" i="16"/>
  <c r="O12" i="16"/>
  <c r="O13" i="16"/>
  <c r="O14" i="16"/>
  <c r="O10" i="16"/>
  <c r="O10" i="15"/>
  <c r="O11" i="14"/>
  <c r="O12" i="14"/>
  <c r="O13" i="14"/>
  <c r="O10" i="14"/>
  <c r="O20" i="13"/>
  <c r="O19" i="13"/>
  <c r="O18" i="13"/>
  <c r="O17" i="13"/>
  <c r="O16" i="13"/>
  <c r="O15" i="13"/>
  <c r="O11" i="13"/>
  <c r="O12" i="13"/>
  <c r="O13" i="13"/>
  <c r="O14" i="13"/>
  <c r="O10" i="13"/>
  <c r="O20" i="12"/>
  <c r="O19" i="12"/>
  <c r="O18" i="12"/>
  <c r="O17" i="12"/>
  <c r="O15" i="12"/>
  <c r="O16" i="12"/>
  <c r="O14" i="12"/>
  <c r="O11" i="12"/>
  <c r="O12" i="12"/>
  <c r="O13" i="12"/>
  <c r="O10" i="12"/>
  <c r="O16" i="11"/>
  <c r="O15" i="11"/>
  <c r="O11" i="11"/>
  <c r="O12" i="11"/>
  <c r="O13" i="11"/>
  <c r="O14" i="11"/>
  <c r="O10" i="11"/>
  <c r="O18" i="10"/>
  <c r="O17" i="10"/>
  <c r="O16" i="10"/>
  <c r="O15" i="10"/>
  <c r="O11" i="10"/>
  <c r="O12" i="10"/>
  <c r="O13" i="10"/>
  <c r="O14" i="10"/>
  <c r="O10" i="10"/>
  <c r="O11" i="8"/>
  <c r="O12" i="8"/>
  <c r="O13" i="8"/>
  <c r="O14" i="8"/>
  <c r="O15" i="8"/>
  <c r="O16" i="8"/>
  <c r="O10" i="8"/>
  <c r="O11" i="7"/>
  <c r="O12" i="7"/>
  <c r="O13" i="7"/>
  <c r="O10" i="7"/>
  <c r="O14" i="5"/>
  <c r="O15" i="5"/>
  <c r="O11" i="5"/>
  <c r="O12" i="5"/>
  <c r="O13" i="5"/>
  <c r="O10" i="5"/>
  <c r="O18" i="83"/>
</calcChain>
</file>

<file path=xl/sharedStrings.xml><?xml version="1.0" encoding="utf-8"?>
<sst xmlns="http://schemas.openxmlformats.org/spreadsheetml/2006/main" count="26355" uniqueCount="2866">
  <si>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</si>
  <si>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</si>
  <si>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</si>
  <si>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</si>
  <si>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</si>
  <si>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</si>
  <si>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</si>
  <si>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</si>
  <si>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</si>
  <si>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</si>
  <si>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</si>
  <si>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</si>
  <si>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</si>
  <si>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</si>
  <si>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</si>
  <si>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</si>
  <si>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</si>
  <si>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</si>
  <si>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 xml:space="preserve"> </t>
  </si>
  <si>
    <t>Activitate curenta</t>
  </si>
  <si>
    <t>Lei</t>
  </si>
  <si>
    <t>14.06.22</t>
  </si>
  <si>
    <t>09.06.22</t>
  </si>
  <si>
    <t>25.05.22</t>
  </si>
  <si>
    <t>08.06.22</t>
  </si>
  <si>
    <t>24.06.22</t>
  </si>
  <si>
    <t>27.05.22</t>
  </si>
  <si>
    <t>Mit Motors</t>
  </si>
  <si>
    <t>cval serv revizii tehnice periodice KIA</t>
  </si>
  <si>
    <t>07.06.22</t>
  </si>
  <si>
    <t>Flanco Retail</t>
  </si>
  <si>
    <t>cval automat cafea</t>
  </si>
  <si>
    <t>12.06.22</t>
  </si>
  <si>
    <t>CNAB</t>
  </si>
  <si>
    <t>16.05.22</t>
  </si>
  <si>
    <t>Orange</t>
  </si>
  <si>
    <t>cval serv aeroport</t>
  </si>
  <si>
    <t>cval serv telef mobila</t>
  </si>
  <si>
    <t>20.06.22</t>
  </si>
  <si>
    <t>23.06.22</t>
  </si>
  <si>
    <t>28.05.22</t>
  </si>
  <si>
    <t>cval corectie fact 14973344/16.05.22</t>
  </si>
  <si>
    <t>13.10.22</t>
  </si>
  <si>
    <t>08.11.22</t>
  </si>
  <si>
    <t>07.11.22</t>
  </si>
  <si>
    <t>09.11.22</t>
  </si>
  <si>
    <t>11.10.22</t>
  </si>
  <si>
    <t>31.10.22</t>
  </si>
  <si>
    <t>12.10.22</t>
  </si>
  <si>
    <t>14.10.22</t>
  </si>
  <si>
    <t>Quintrix Impex</t>
  </si>
  <si>
    <t>cval stik memorie</t>
  </si>
  <si>
    <t>17.10.22</t>
  </si>
  <si>
    <t>10.11.12</t>
  </si>
  <si>
    <t>Corporation Situatii de Urgenta</t>
  </si>
  <si>
    <t>cval prest servicii stingatoare</t>
  </si>
  <si>
    <t>10.11.22</t>
  </si>
  <si>
    <t>Asirom</t>
  </si>
  <si>
    <t>cval rata 4 polita asig</t>
  </si>
  <si>
    <t>J Info Tour</t>
  </si>
  <si>
    <t>cval bilet avion Calitescu,Capatana B</t>
  </si>
  <si>
    <t>Jaa Training Organisation</t>
  </si>
  <si>
    <t>Euro</t>
  </si>
  <si>
    <t>cval particip curs Vrabie Gabriel -EASA</t>
  </si>
  <si>
    <t>Med Life</t>
  </si>
  <si>
    <t>cval sevicii medicina muncii</t>
  </si>
  <si>
    <t>Cotton Service</t>
  </si>
  <si>
    <t>cval abonam reparatii  si intret jaluzele sept</t>
  </si>
  <si>
    <t>11.11.22</t>
  </si>
  <si>
    <t>7.11.22</t>
  </si>
  <si>
    <t>05.11.22</t>
  </si>
  <si>
    <t>C Solution</t>
  </si>
  <si>
    <t>cval serv PlatiOnline 30.10-05.11.22</t>
  </si>
  <si>
    <t>J Info Tours</t>
  </si>
  <si>
    <t>cval bilet avion Catrina M</t>
  </si>
  <si>
    <t>cval bilete avion Dumitrascu,Alalitei</t>
  </si>
  <si>
    <t>Weco</t>
  </si>
  <si>
    <t xml:space="preserve">cval bilete avion </t>
  </si>
  <si>
    <t>Manoprinting</t>
  </si>
  <si>
    <t>cval imprimanta xerox</t>
  </si>
  <si>
    <t>18.10.22</t>
  </si>
  <si>
    <t>Dumitrescu Iulian</t>
  </si>
  <si>
    <t>cval serv intretinere sistem AFIS UNIFIS 3000 08.10-07.11.22</t>
  </si>
  <si>
    <t>14.11.22</t>
  </si>
  <si>
    <t>Biroticienii</t>
  </si>
  <si>
    <t>cval serv grafica si machetare</t>
  </si>
  <si>
    <t>20.10.22</t>
  </si>
  <si>
    <t>Hobby Tour</t>
  </si>
  <si>
    <t>cval bilet avion Taropa Lucian</t>
  </si>
  <si>
    <t xml:space="preserve">Lei </t>
  </si>
  <si>
    <t>Metropolitan Maxepresss</t>
  </si>
  <si>
    <t>cval  publicare anunt concurs</t>
  </si>
  <si>
    <t>Mediafax Group</t>
  </si>
  <si>
    <t xml:space="preserve">cval serv publicitar </t>
  </si>
  <si>
    <t>ITW GSE</t>
  </si>
  <si>
    <t>cval condensator electrolitic</t>
  </si>
  <si>
    <t>25.10.22</t>
  </si>
  <si>
    <t>cval rata 9 polita Grup Med</t>
  </si>
  <si>
    <t>27.10.22</t>
  </si>
  <si>
    <t>30.10.22</t>
  </si>
  <si>
    <t>Training Technology</t>
  </si>
  <si>
    <t>cval particip curs Daniel Apostol Olanda</t>
  </si>
  <si>
    <t>16.11.22</t>
  </si>
  <si>
    <t>Iasi IT</t>
  </si>
  <si>
    <t>cval cartus toner</t>
  </si>
  <si>
    <t>Selado Com</t>
  </si>
  <si>
    <t>cval manusi protectie,scara aluminiu</t>
  </si>
  <si>
    <t>Uti Construction</t>
  </si>
  <si>
    <t>cval necesar aproviz piese /consumabile</t>
  </si>
  <si>
    <t>21.10.22</t>
  </si>
  <si>
    <t>cval cval manopera cf comanda partiala nr 8</t>
  </si>
  <si>
    <t>19.10.22</t>
  </si>
  <si>
    <t>Art Decorator</t>
  </si>
  <si>
    <t>cval racleta geam,spray auto</t>
  </si>
  <si>
    <t>02.11.22</t>
  </si>
  <si>
    <t>Apa Nova</t>
  </si>
  <si>
    <t>cval serv apa</t>
  </si>
  <si>
    <t>cval tel mobil IPHONE 13 mini</t>
  </si>
  <si>
    <t>17.11.22</t>
  </si>
  <si>
    <t>Olimpic Turism</t>
  </si>
  <si>
    <t>cval bilet avion Stefan Ghincea</t>
  </si>
  <si>
    <t>cval  bilet avion Kozma Evelina</t>
  </si>
  <si>
    <t>Cotton Services</t>
  </si>
  <si>
    <t>cval abonam si repar jaluzele oct</t>
  </si>
  <si>
    <t>Manoprinting System</t>
  </si>
  <si>
    <t>15.11.22</t>
  </si>
  <si>
    <t>12.11.22</t>
  </si>
  <si>
    <t>cval serv PlatiOnline 6.11-12.11.22</t>
  </si>
  <si>
    <t>Ascensorul</t>
  </si>
  <si>
    <t>cval repar ascensor</t>
  </si>
  <si>
    <t>Romaero</t>
  </si>
  <si>
    <t>cval parcare aeronava noiembrie</t>
  </si>
  <si>
    <t>Airsight</t>
  </si>
  <si>
    <t>euro</t>
  </si>
  <si>
    <t>cval particip curs Oana Grigoras curs Germania</t>
  </si>
  <si>
    <t>Beechraft</t>
  </si>
  <si>
    <t>cval piese avion</t>
  </si>
  <si>
    <t>Smart  Choice</t>
  </si>
  <si>
    <t>cval acumulator  plumb</t>
  </si>
  <si>
    <t>27.10.11</t>
  </si>
  <si>
    <t>18.11.22</t>
  </si>
  <si>
    <t>cval prest serv RSVTI oct 2022</t>
  </si>
  <si>
    <t>Dante International</t>
  </si>
  <si>
    <t>cval USB</t>
  </si>
  <si>
    <t>24.10.22</t>
  </si>
  <si>
    <t>cval bilet avion Stoica Nicolae</t>
  </si>
  <si>
    <t>cval bilete avion Sola,Pricopi,Dumitrascu,Muresan</t>
  </si>
  <si>
    <t>cval abonam 14-30 sept 2022</t>
  </si>
  <si>
    <t>Weco TMC</t>
  </si>
  <si>
    <t>cval bilet avion Oana Grigoras</t>
  </si>
  <si>
    <t>01.11.22</t>
  </si>
  <si>
    <t>cval diferenta la factura 1846/14.10.22</t>
  </si>
  <si>
    <t>cval taxa instruire curs Avram Julieta</t>
  </si>
  <si>
    <t>Ikea</t>
  </si>
  <si>
    <t>cval scaun rotativ</t>
  </si>
  <si>
    <t>21.11.22</t>
  </si>
  <si>
    <t>Edenred</t>
  </si>
  <si>
    <t>cval tichete de masa electronice</t>
  </si>
  <si>
    <t>28.10.22</t>
  </si>
  <si>
    <t>Leonescu Ilie BEJ</t>
  </si>
  <si>
    <t>cval contrav comun notificari Petrescu,Encutescu,Grosu,Serban A</t>
  </si>
  <si>
    <t>Iata</t>
  </si>
  <si>
    <t>USD</t>
  </si>
  <si>
    <t>cval taxa curs Aurel Florea</t>
  </si>
  <si>
    <t>LEI</t>
  </si>
  <si>
    <t>cval chirie magazii 01-30.11.22</t>
  </si>
  <si>
    <t>22.11.22</t>
  </si>
  <si>
    <t>cval tichete masa electronice</t>
  </si>
  <si>
    <t>23.11.22</t>
  </si>
  <si>
    <t>CA DA Grupp</t>
  </si>
  <si>
    <t>Tik communications</t>
  </si>
  <si>
    <t>cval usb ,lcd,ups</t>
  </si>
  <si>
    <t>Fundatia World Trade Institute</t>
  </si>
  <si>
    <t>cval taxa seminar fiscalitate</t>
  </si>
  <si>
    <t>cval bilet avion Pop Silviu</t>
  </si>
  <si>
    <t>24.11.22</t>
  </si>
  <si>
    <t>26.10.22</t>
  </si>
  <si>
    <t>cval bilet avion Capatana,Calitescu</t>
  </si>
  <si>
    <t>cval bilet avion Rada Andrrea</t>
  </si>
  <si>
    <t>Antares Romania</t>
  </si>
  <si>
    <t>cval scaun</t>
  </si>
  <si>
    <t>03.11.22</t>
  </si>
  <si>
    <t xml:space="preserve">cval chirie teren  noiembrie </t>
  </si>
  <si>
    <t>Wizrom</t>
  </si>
  <si>
    <t>cval serv mentenanta</t>
  </si>
  <si>
    <t>23.11.11</t>
  </si>
  <si>
    <t>Romprest</t>
  </si>
  <si>
    <t>cval deseuri menajere</t>
  </si>
  <si>
    <t>Mob Intermedia</t>
  </si>
  <si>
    <t>cval serv traduceri</t>
  </si>
  <si>
    <t>15.10.22</t>
  </si>
  <si>
    <t>Eurocontrol</t>
  </si>
  <si>
    <t>cval taxa ruta</t>
  </si>
  <si>
    <t>15.07.22</t>
  </si>
  <si>
    <t>12.07.22</t>
  </si>
  <si>
    <t>Lenguax English Language</t>
  </si>
  <si>
    <t>cval plata impoz nerezident</t>
  </si>
  <si>
    <t>18.07.22</t>
  </si>
  <si>
    <t>07.10.22</t>
  </si>
  <si>
    <t>Negulescu GH  PFA</t>
  </si>
  <si>
    <t>serv tamplarie</t>
  </si>
  <si>
    <t>25.11.22</t>
  </si>
  <si>
    <t>245.11.22</t>
  </si>
  <si>
    <t>Aquafontes</t>
  </si>
  <si>
    <t>cval apa plata bidon</t>
  </si>
  <si>
    <t>36.10.22</t>
  </si>
  <si>
    <t>cval telefon Apple</t>
  </si>
  <si>
    <t>Distryct Team Security</t>
  </si>
  <si>
    <t>serv paza oct</t>
  </si>
  <si>
    <t>DNS Birotica</t>
  </si>
  <si>
    <t>cval toner</t>
  </si>
  <si>
    <t>bilet avion Craciun Liviu</t>
  </si>
  <si>
    <t>5.11.22</t>
  </si>
  <si>
    <t>bilet avion Taropa  Lucian</t>
  </si>
  <si>
    <t>Air BP</t>
  </si>
  <si>
    <t>cval serv alimentare aeronave 2022-2023</t>
  </si>
  <si>
    <t xml:space="preserve">balizaj,stationare curse oct </t>
  </si>
  <si>
    <t>OMV Petrom</t>
  </si>
  <si>
    <t>cval alimentare octombrie</t>
  </si>
  <si>
    <t>cval alimentare combustibil  octombrie</t>
  </si>
  <si>
    <t>Electroinstal Bereanu</t>
  </si>
  <si>
    <t>28.11.22</t>
  </si>
  <si>
    <t>A&amp;M International</t>
  </si>
  <si>
    <t>cval serv curatenie oct</t>
  </si>
  <si>
    <t>Quartz Matrix</t>
  </si>
  <si>
    <t>Romservice Telecomunicatii</t>
  </si>
  <si>
    <t>cval prest serv RST oct</t>
  </si>
  <si>
    <t>INMAS</t>
  </si>
  <si>
    <t>cval serv medicale oct</t>
  </si>
  <si>
    <t>04.11.22</t>
  </si>
  <si>
    <t>Vico Service</t>
  </si>
  <si>
    <t>cval abonam service copiatoare oct</t>
  </si>
  <si>
    <t>One Software</t>
  </si>
  <si>
    <t>cval contract  oct 2022</t>
  </si>
  <si>
    <t>cval dif la fact 1846/14.10.22</t>
  </si>
  <si>
    <t>cval bilet avion Gogu Grigore,Irimie Anca</t>
  </si>
  <si>
    <t>cval bilet avion Craciun</t>
  </si>
  <si>
    <t>cval bilet avion tronaru</t>
  </si>
  <si>
    <t>cval bilet avionIvan D</t>
  </si>
  <si>
    <t>13.11.22</t>
  </si>
  <si>
    <t>cval bilet avion Apostol D</t>
  </si>
  <si>
    <t>cval bilet avion Gogu Silviu</t>
  </si>
  <si>
    <t>29.11.22</t>
  </si>
  <si>
    <t>16.10.22</t>
  </si>
  <si>
    <t>cval abonam lunar</t>
  </si>
  <si>
    <t>ATC&amp;IT Solutions</t>
  </si>
  <si>
    <t>cval taxa curs Zaides</t>
  </si>
  <si>
    <t>Uniqit System</t>
  </si>
  <si>
    <t>Posta Romana</t>
  </si>
  <si>
    <t xml:space="preserve">cval coresp </t>
  </si>
  <si>
    <t>cval taxa preluare sediu oct 2022</t>
  </si>
  <si>
    <t>Romatsa</t>
  </si>
  <si>
    <t>cval serv IFR</t>
  </si>
  <si>
    <t xml:space="preserve">cval serv IFR ,VFR </t>
  </si>
  <si>
    <t>cval serv telecom AFTN</t>
  </si>
  <si>
    <t>VI Technologies</t>
  </si>
  <si>
    <t>cval statie radio</t>
  </si>
  <si>
    <t>Tachonan Service</t>
  </si>
  <si>
    <t>cval descarc card sofer Pascu,Ghenea</t>
  </si>
  <si>
    <t>19.11.2022</t>
  </si>
  <si>
    <t>cval PlatiOnline 13-19.11.22</t>
  </si>
  <si>
    <t>OK Service</t>
  </si>
  <si>
    <t>cval taxa curs Nuta Gabriel</t>
  </si>
  <si>
    <t>Icao</t>
  </si>
  <si>
    <t xml:space="preserve">cval manual </t>
  </si>
  <si>
    <t>Fedex</t>
  </si>
  <si>
    <t>cval service aparat AFIS+piese avion</t>
  </si>
  <si>
    <t>IATA</t>
  </si>
  <si>
    <t>cval carte</t>
  </si>
  <si>
    <t>018.11.22</t>
  </si>
  <si>
    <t>cval cartus xerox</t>
  </si>
  <si>
    <t>Connexial</t>
  </si>
  <si>
    <t>cval serv IT  oct 2022</t>
  </si>
  <si>
    <t>Office Max</t>
  </si>
  <si>
    <t>cval mouse</t>
  </si>
  <si>
    <t>20.11.22</t>
  </si>
  <si>
    <t>Else Digital</t>
  </si>
  <si>
    <t>cval asist tehnica EPA-M</t>
  </si>
  <si>
    <t>Rentrop Straton</t>
  </si>
  <si>
    <t>cval ghid contabilitate</t>
  </si>
  <si>
    <t>cval serv handling noiembrie 2022</t>
  </si>
  <si>
    <t xml:space="preserve">cval bilet avion Loloiu </t>
  </si>
  <si>
    <t>cval bilet avion Sava</t>
  </si>
  <si>
    <t>cval bilet avion Pvel C,Loloiu</t>
  </si>
  <si>
    <t>29.11.2</t>
  </si>
  <si>
    <t>cval bilet avion Pvel,Loloiu</t>
  </si>
  <si>
    <t>cval bilet avion Pavel,Loloiu</t>
  </si>
  <si>
    <t>cval bilet avion Vrabie G</t>
  </si>
  <si>
    <t>05.12.22</t>
  </si>
  <si>
    <t>cval stingatoare PSI</t>
  </si>
  <si>
    <t>10.22.22</t>
  </si>
  <si>
    <t>UTI</t>
  </si>
  <si>
    <t>cval abionam oct</t>
  </si>
  <si>
    <t>05.312.22</t>
  </si>
  <si>
    <t>RCS&amp;RDS</t>
  </si>
  <si>
    <t>cvalanalogic oct</t>
  </si>
  <si>
    <t>Jinfo tours</t>
  </si>
  <si>
    <t>cval bilet avion Buric A</t>
  </si>
  <si>
    <t>cval bilet avion Dumitrascu Stefan</t>
  </si>
  <si>
    <t>06.11.22</t>
  </si>
  <si>
    <t>Aquafontes Natura</t>
  </si>
  <si>
    <t>cval  serv seminar</t>
  </si>
  <si>
    <t>Prompt System</t>
  </si>
  <si>
    <t>cval  amortizor</t>
  </si>
  <si>
    <t>05.12..22</t>
  </si>
  <si>
    <t>Crystal Globe</t>
  </si>
  <si>
    <t>cval scaun birou</t>
  </si>
  <si>
    <t>26.11.22</t>
  </si>
  <si>
    <t>cval serv PlatiOnline 20.11-26.11.22</t>
  </si>
  <si>
    <t>Emanuel Magic Design</t>
  </si>
  <si>
    <t>cval serv zugraveli</t>
  </si>
  <si>
    <t>Rostamp Gravura</t>
  </si>
  <si>
    <t>cval tus rodat</t>
  </si>
  <si>
    <t>06.12..22</t>
  </si>
  <si>
    <t>06.12.22</t>
  </si>
  <si>
    <t>cval rata 10 polita asigurare</t>
  </si>
  <si>
    <t>cval jaluzea</t>
  </si>
  <si>
    <t>Wizrom Software</t>
  </si>
  <si>
    <t>cval dezvoltare API pt facturi import</t>
  </si>
  <si>
    <t>cval carduri vacanta</t>
  </si>
  <si>
    <t>cval emitere carduri de vacanta</t>
  </si>
  <si>
    <t xml:space="preserve">cval servicii suport si upgrade </t>
  </si>
  <si>
    <t>Jinfo Tours</t>
  </si>
  <si>
    <t>cval bilet avion Kozma Evelina</t>
  </si>
  <si>
    <t>07.12.22</t>
  </si>
  <si>
    <t>03.12.22</t>
  </si>
  <si>
    <t>cval serv PlatiOnline 27.11-03.12.22</t>
  </si>
  <si>
    <t xml:space="preserve">cval serv suport si upgrade </t>
  </si>
  <si>
    <t>30.11.22</t>
  </si>
  <si>
    <t>MT Propeller Gerd</t>
  </si>
  <si>
    <t>cval serv reparatie elice</t>
  </si>
  <si>
    <t>APSAP</t>
  </si>
  <si>
    <t>cval tarif serv cazare curs perfectionare</t>
  </si>
  <si>
    <t>17.11.12</t>
  </si>
  <si>
    <t>Codtex Impex</t>
  </si>
  <si>
    <t>cval av conf contract</t>
  </si>
  <si>
    <t>293.11.22</t>
  </si>
  <si>
    <t>cval mica publicitate</t>
  </si>
  <si>
    <t>Theta Proficiency</t>
  </si>
  <si>
    <t>EURO</t>
  </si>
  <si>
    <t>Dream Web Development</t>
  </si>
  <si>
    <t xml:space="preserve">cval  serv mentenanta </t>
  </si>
  <si>
    <t>08.12.22</t>
  </si>
  <si>
    <t>cval bilet avion Petcovici Cornelia</t>
  </si>
  <si>
    <t xml:space="preserve">cval  bilet avion Craciun,Voicu </t>
  </si>
  <si>
    <t>08.12.2</t>
  </si>
  <si>
    <t>cval compresor</t>
  </si>
  <si>
    <t>cval  ansamblu frana</t>
  </si>
  <si>
    <t>09.12.22</t>
  </si>
  <si>
    <t>cval serv AFIS+piese avion</t>
  </si>
  <si>
    <t>11.12.22</t>
  </si>
  <si>
    <t>cval analiza /decodif date CVR/FDR</t>
  </si>
  <si>
    <t>cval bilet avion Nicole A,Hadirca,Florea A</t>
  </si>
  <si>
    <t>cvalbilet avion Grigoras O</t>
  </si>
  <si>
    <t>cval bilet avion Florea A</t>
  </si>
  <si>
    <t>cval bilete avion Hadirca,Greaca B</t>
  </si>
  <si>
    <t>cval bilete avion Muresan,Ioan A,Spiridon</t>
  </si>
  <si>
    <t>cval bilete avion Stuparu L</t>
  </si>
  <si>
    <t>cval  bilet avion Stoica N,Donciu C</t>
  </si>
  <si>
    <t>Uti</t>
  </si>
  <si>
    <t>cval necesar aproviz piese consumab</t>
  </si>
  <si>
    <t>Micronix Plus</t>
  </si>
  <si>
    <t>cval binoclu</t>
  </si>
  <si>
    <t>cval bilet avion Virlan C</t>
  </si>
  <si>
    <t>Roservotech</t>
  </si>
  <si>
    <t>01.08.22</t>
  </si>
  <si>
    <t>29.07.22</t>
  </si>
  <si>
    <t>Centrul de pregatire pt personalul din industrie</t>
  </si>
  <si>
    <t>cval circuit compensare</t>
  </si>
  <si>
    <t>12.12.22</t>
  </si>
  <si>
    <t>cval AMDT AIP  2023 pe suport CD</t>
  </si>
  <si>
    <t xml:space="preserve">cval supliment mica publicitate </t>
  </si>
  <si>
    <t>Global Aviation</t>
  </si>
  <si>
    <t xml:space="preserve">cval vaselina </t>
  </si>
  <si>
    <t xml:space="preserve">Beechraft </t>
  </si>
  <si>
    <t>cval bottle dryer-receveir</t>
  </si>
  <si>
    <t>13.12.22</t>
  </si>
  <si>
    <t>cval serv intretinere si reparatii auto</t>
  </si>
  <si>
    <t>Scoala Superioara de Aviatie</t>
  </si>
  <si>
    <t>cval serv inchiriere sala sedinta 08.12.22</t>
  </si>
  <si>
    <t>14.12.22</t>
  </si>
  <si>
    <t>cval bilet avionGeorgescu Monica,Catalin Dumitru</t>
  </si>
  <si>
    <t>15.12.22</t>
  </si>
  <si>
    <t>cval bilet avion Vasilache</t>
  </si>
  <si>
    <t>18.11.2</t>
  </si>
  <si>
    <t>cval bilet avion Dumitrascu S</t>
  </si>
  <si>
    <t>cval hartie copiator</t>
  </si>
  <si>
    <t>cval televizor</t>
  </si>
  <si>
    <t>cval bilet avion Avram Julieta</t>
  </si>
  <si>
    <t>16.12..22</t>
  </si>
  <si>
    <t>16.12.22</t>
  </si>
  <si>
    <t>Aeroport Satu Mare</t>
  </si>
  <si>
    <t>cval serv handling</t>
  </si>
  <si>
    <t>Altex</t>
  </si>
  <si>
    <t>cval frigider</t>
  </si>
  <si>
    <t>CA.DA Grupp</t>
  </si>
  <si>
    <t>cval  convorbiri oct 2022</t>
  </si>
  <si>
    <t>10.12.22</t>
  </si>
  <si>
    <t>cval serv PlatiOnline 04.12-10.12.22</t>
  </si>
  <si>
    <t xml:space="preserve">cval activare cartela proximitate parcare publica 01.11-31.12.22 </t>
  </si>
  <si>
    <t>Dumitrescu Iulian PFA</t>
  </si>
  <si>
    <t>cval serv AFIS-UNIFIS 30000 08.11-07.12.22</t>
  </si>
  <si>
    <t>04.12.22</t>
  </si>
  <si>
    <t>12.02.22</t>
  </si>
  <si>
    <t>Cat Mobile Accessories</t>
  </si>
  <si>
    <t>cval cablu date</t>
  </si>
  <si>
    <t>15.12.2</t>
  </si>
  <si>
    <t>cval emitere carduri vacanta</t>
  </si>
  <si>
    <t>19.312.22</t>
  </si>
  <si>
    <t>19.12.22</t>
  </si>
  <si>
    <t>19.1.22</t>
  </si>
  <si>
    <t>cval incarcare carduri de vacanta</t>
  </si>
  <si>
    <t>cval electronic window shade</t>
  </si>
  <si>
    <t>Aero-Dienst</t>
  </si>
  <si>
    <t xml:space="preserve">cval analiza/decodificare CVR/FDR   </t>
  </si>
  <si>
    <t>15.12..22</t>
  </si>
  <si>
    <t>20.12.22</t>
  </si>
  <si>
    <t>Arc Brasov</t>
  </si>
  <si>
    <t>cval multimetru digital</t>
  </si>
  <si>
    <t>Regional Air Suport</t>
  </si>
  <si>
    <t>cval cablu  bose</t>
  </si>
  <si>
    <t>5.12.22</t>
  </si>
  <si>
    <t>Hans Muller Kollegen</t>
  </si>
  <si>
    <t>cval chelt judecata juridica insolventa BBA Germania</t>
  </si>
  <si>
    <t>Radenerg</t>
  </si>
  <si>
    <t>cval clema wago</t>
  </si>
  <si>
    <t>cval corp fipad</t>
  </si>
  <si>
    <t>22.12.22</t>
  </si>
  <si>
    <t>cval bilet avion Stoica N,Enacheanu L</t>
  </si>
  <si>
    <t>cval abonam service copiatoare noiembrie</t>
  </si>
  <si>
    <t>cval suction fan xerox</t>
  </si>
  <si>
    <t>Lecom Birotica Ardeal</t>
  </si>
  <si>
    <t>cval  index adeziv plastic</t>
  </si>
  <si>
    <t>cval  apa plata</t>
  </si>
  <si>
    <t>cval prest serv noiembrie 2022</t>
  </si>
  <si>
    <t>cval  prest serv RSVTI noiemb 2022</t>
  </si>
  <si>
    <t>Tik Communications</t>
  </si>
  <si>
    <t>cval mous uri</t>
  </si>
  <si>
    <t>21.12.22</t>
  </si>
  <si>
    <t>12.09.22</t>
  </si>
  <si>
    <t>cval curs perfectionare Iancu Elena</t>
  </si>
  <si>
    <t>Construma Design</t>
  </si>
  <si>
    <t>cvalserv decopertare mocheta</t>
  </si>
  <si>
    <t>cval service wizlary cf contract,F22005197</t>
  </si>
  <si>
    <t>LC Travel</t>
  </si>
  <si>
    <t>cval curs legislatia muncii,salarizare,F102</t>
  </si>
  <si>
    <t>cval curs legislatia muncii,salarizare,F2430</t>
  </si>
  <si>
    <t>cval fact storno  partial</t>
  </si>
  <si>
    <t>01.12.22</t>
  </si>
  <si>
    <t>cval serv paza noimbrie 2022</t>
  </si>
  <si>
    <t>Led Expert Marketing</t>
  </si>
  <si>
    <t xml:space="preserve">cval serv reparatii firme luminoase </t>
  </si>
  <si>
    <t>02.12.22</t>
  </si>
  <si>
    <t>cval serv curatenie 01.11.2022</t>
  </si>
  <si>
    <t>cval chirie magazii-depozite 01.12-31.12.22</t>
  </si>
  <si>
    <t>A.M.G Comservice</t>
  </si>
  <si>
    <t>17.12.22</t>
  </si>
  <si>
    <t>cval tranz PlatiOnline 11.12-17.12.22</t>
  </si>
  <si>
    <t>21.12.2</t>
  </si>
  <si>
    <t>Grid Security</t>
  </si>
  <si>
    <t>cval echipam control parcare</t>
  </si>
  <si>
    <t>cval serv tarduceri</t>
  </si>
  <si>
    <t>cval contract 01.10-31.10.22</t>
  </si>
  <si>
    <t>cval chirie teren 01.12-31.12.22</t>
  </si>
  <si>
    <t>Expert Aktiv</t>
  </si>
  <si>
    <t>cval taxa curs instruire Slabu Viorel</t>
  </si>
  <si>
    <t>28.12.22</t>
  </si>
  <si>
    <t>cval prest serv RST 08.12.22</t>
  </si>
  <si>
    <t xml:space="preserve">cval serv intret echipam securit inform </t>
  </si>
  <si>
    <t>Top Strong</t>
  </si>
  <si>
    <t>cval desc card sofer</t>
  </si>
  <si>
    <t>cval oglinda telescopica</t>
  </si>
  <si>
    <t>Plastor Trading</t>
  </si>
  <si>
    <t>cval cos gunoi</t>
  </si>
  <si>
    <t>Pro Copy</t>
  </si>
  <si>
    <t>cval  plic personalizat</t>
  </si>
  <si>
    <t>cval bilet avion Dinu Vicentiu</t>
  </si>
  <si>
    <t>Negulescu GH</t>
  </si>
  <si>
    <t xml:space="preserve">cval serv cf contract </t>
  </si>
  <si>
    <t>cval asist tehnica EPA-M 01.11-30.11.22</t>
  </si>
  <si>
    <t>23.12.22</t>
  </si>
  <si>
    <t>Straero</t>
  </si>
  <si>
    <t>cval serv elaborare instructiuni STC aeronava</t>
  </si>
  <si>
    <t>Mida Soft</t>
  </si>
  <si>
    <t xml:space="preserve">13.12.22 </t>
  </si>
  <si>
    <t xml:space="preserve">Sita </t>
  </si>
  <si>
    <t>2.12.22</t>
  </si>
  <si>
    <t xml:space="preserve">cval servicii telecomunicatii </t>
  </si>
  <si>
    <t>cval stationare,tractare 01.11-30.11.22</t>
  </si>
  <si>
    <t>29.12.22</t>
  </si>
  <si>
    <t>31.11.22</t>
  </si>
  <si>
    <t>cval taxa preluare sediu noiembrie 2022</t>
  </si>
  <si>
    <t>cval corespond interna</t>
  </si>
  <si>
    <t xml:space="preserve">cval tableta </t>
  </si>
  <si>
    <t>cval apa plata</t>
  </si>
  <si>
    <t>cval combustibil noiembrie 2022</t>
  </si>
  <si>
    <t>cval serv navig IFR si VFR</t>
  </si>
  <si>
    <t>Dream Web</t>
  </si>
  <si>
    <t>cval serv mentenanta web</t>
  </si>
  <si>
    <t>Tik Media</t>
  </si>
  <si>
    <t>cval ghilotina hartie</t>
  </si>
  <si>
    <t>cval contract 01.11-30.11.22</t>
  </si>
  <si>
    <t>Info Trust</t>
  </si>
  <si>
    <t>cval laminator</t>
  </si>
  <si>
    <t>cval alimentare 30.11.2022</t>
  </si>
  <si>
    <t>cval bilete avion Badeu,Dogaru R</t>
  </si>
  <si>
    <t>069.12.22</t>
  </si>
  <si>
    <t>cval motorina</t>
  </si>
  <si>
    <t>27.09.22</t>
  </si>
  <si>
    <t>Service Birotica</t>
  </si>
  <si>
    <t>cval service mnb si calcul</t>
  </si>
  <si>
    <t>30.09.22</t>
  </si>
  <si>
    <t>cval internet oct</t>
  </si>
  <si>
    <t>Omniasig Vienna Insurance</t>
  </si>
  <si>
    <t>cval polita casco B52CAA</t>
  </si>
  <si>
    <t>cval polita casco B787CAA</t>
  </si>
  <si>
    <t>06.1.22</t>
  </si>
  <si>
    <t>cval polita casco B380CAA</t>
  </si>
  <si>
    <t>cval polita B25WBT</t>
  </si>
  <si>
    <t>cval polita casco B81CAA</t>
  </si>
  <si>
    <t>cval polita casco B55CAA</t>
  </si>
  <si>
    <t>cval polita casco B89YFN</t>
  </si>
  <si>
    <t>cval polita rca  B787WBT</t>
  </si>
  <si>
    <t>cval polita RCA B55CAA</t>
  </si>
  <si>
    <t>cval polita RCA B08CAA</t>
  </si>
  <si>
    <t>cval politaRCA B25WBT</t>
  </si>
  <si>
    <t>cval polia RCA B52CAA</t>
  </si>
  <si>
    <t>cval polita RCA B81CAA</t>
  </si>
  <si>
    <t>29.12.2</t>
  </si>
  <si>
    <t>30.12.22</t>
  </si>
  <si>
    <t xml:space="preserve">cval furnizare gaze </t>
  </si>
  <si>
    <t>cval abonam noiembrie 2022</t>
  </si>
  <si>
    <t>13.01.22</t>
  </si>
  <si>
    <t>cval prest serv  ascensoare dec 2022</t>
  </si>
  <si>
    <t>cval clema</t>
  </si>
  <si>
    <t>13.01.23</t>
  </si>
  <si>
    <t>Crinexcom</t>
  </si>
  <si>
    <t>cval pastila</t>
  </si>
  <si>
    <t>193.12.22</t>
  </si>
  <si>
    <t>cval alimentare  14.12.22</t>
  </si>
  <si>
    <t>15.12.225</t>
  </si>
  <si>
    <t>Gemcard Services</t>
  </si>
  <si>
    <t>cval Nitro PDF PRO Software</t>
  </si>
  <si>
    <t>cval praf curatat</t>
  </si>
  <si>
    <t>Mobexpert Baneasa</t>
  </si>
  <si>
    <t>Techno Pro</t>
  </si>
  <si>
    <t>cval incalzitor electric</t>
  </si>
  <si>
    <t>12.01.23</t>
  </si>
  <si>
    <t>cval licenta Adobe</t>
  </si>
  <si>
    <t>Rhode&amp;Schwartz</t>
  </si>
  <si>
    <t>cval serv calibrare</t>
  </si>
  <si>
    <t>cval cablu display</t>
  </si>
  <si>
    <t>Union CO</t>
  </si>
  <si>
    <t>cval sistem Desktop PC MT</t>
  </si>
  <si>
    <t>cval lanterna</t>
  </si>
  <si>
    <t>09.01.23</t>
  </si>
  <si>
    <t>cval serv AFIS-UNIFIS 08.12.22-07.01.23</t>
  </si>
  <si>
    <t>cval ali2mentare  14.12.2</t>
  </si>
  <si>
    <t>11.01.23</t>
  </si>
  <si>
    <t>Centrul de pregatire pentru personalul din industrie</t>
  </si>
  <si>
    <t xml:space="preserve">cval  </t>
  </si>
  <si>
    <t>16.01.23</t>
  </si>
  <si>
    <t>Elma Impex</t>
  </si>
  <si>
    <t>cval baterii alcaline</t>
  </si>
  <si>
    <t>04.01.23</t>
  </si>
  <si>
    <t>cval descarcare card sofer Pascu,Ghenea</t>
  </si>
  <si>
    <t>cval servicii cf contract</t>
  </si>
  <si>
    <t>10.10.22</t>
  </si>
  <si>
    <t>29.09.22</t>
  </si>
  <si>
    <t>07.01.23</t>
  </si>
  <si>
    <t xml:space="preserve">cval  serv PlatiOnline01-07.01.23 </t>
  </si>
  <si>
    <t>11.01.22</t>
  </si>
  <si>
    <t>19.12.2022</t>
  </si>
  <si>
    <t xml:space="preserve">Vico Service </t>
  </si>
  <si>
    <t>cval kit role tava xerox</t>
  </si>
  <si>
    <t>10.01.2023</t>
  </si>
  <si>
    <t>13.01.2022</t>
  </si>
  <si>
    <t>17.01.23</t>
  </si>
  <si>
    <t>14.12.2022</t>
  </si>
  <si>
    <t>07.12.2022</t>
  </si>
  <si>
    <t>cval convorbiri noiembrie 2022</t>
  </si>
  <si>
    <t>04.01.2023</t>
  </si>
  <si>
    <t>13.01.2023</t>
  </si>
  <si>
    <t>03.01.2023</t>
  </si>
  <si>
    <t>21.12.2022</t>
  </si>
  <si>
    <t>cval servicii AFIS+piese avion  2022</t>
  </si>
  <si>
    <t>09.01.2023</t>
  </si>
  <si>
    <t>Ancom</t>
  </si>
  <si>
    <t>16.01.2023</t>
  </si>
  <si>
    <t>Usd</t>
  </si>
  <si>
    <t xml:space="preserve">cval taxa curs online Gogu Silviu </t>
  </si>
  <si>
    <t>17.01.2023</t>
  </si>
  <si>
    <t>28.12.2022</t>
  </si>
  <si>
    <t>cval   transp aerian AFIS+piese avion 2022</t>
  </si>
  <si>
    <t>cval taxe frecvente radio,plata efectuata in CEC conform centralizatorului</t>
  </si>
  <si>
    <t>15.12.2022</t>
  </si>
  <si>
    <t>12.01.2023</t>
  </si>
  <si>
    <t>12.12.2022</t>
  </si>
  <si>
    <t>Pratt &amp;Whitney</t>
  </si>
  <si>
    <t>cval inspectie set injectoare motor</t>
  </si>
  <si>
    <t>22.12.2022</t>
  </si>
  <si>
    <t>cval  adaptor</t>
  </si>
  <si>
    <t>18.01.2023</t>
  </si>
  <si>
    <t>20.12.2022</t>
  </si>
  <si>
    <t>cval servicii AFIS+piese de avion 2022</t>
  </si>
  <si>
    <t>Datanet Systems</t>
  </si>
  <si>
    <t>cval extindere lic Cisco</t>
  </si>
  <si>
    <t>10.01.2022</t>
  </si>
  <si>
    <t>23.12.2022</t>
  </si>
  <si>
    <t>cval  cablu,adaptor,baterie externa</t>
  </si>
  <si>
    <t>cval serv intretinere si repar sistem modular</t>
  </si>
  <si>
    <t>cval prest servicii 11.12-31.12.2022</t>
  </si>
  <si>
    <t>Romservice Telkecomunicatii</t>
  </si>
  <si>
    <t>cval prest serv RSVTI decembrie 2022</t>
  </si>
  <si>
    <t>Verasys International</t>
  </si>
  <si>
    <t>cval licenta sistem operare Microsoft</t>
  </si>
  <si>
    <t>27.12.2022</t>
  </si>
  <si>
    <t>cval gaze naturale01.11-30.11.22</t>
  </si>
  <si>
    <t xml:space="preserve">cval  serv IT </t>
  </si>
  <si>
    <t>19.01.2023</t>
  </si>
  <si>
    <t>06.01.2023</t>
  </si>
  <si>
    <t>Davicon Operational</t>
  </si>
  <si>
    <t>cval uniforme serviciu,jachete</t>
  </si>
  <si>
    <t>Cumpana</t>
  </si>
  <si>
    <t xml:space="preserve">cval apa </t>
  </si>
  <si>
    <t xml:space="preserve">cval rucsac pilot </t>
  </si>
  <si>
    <t>cval tractare YR-CAA</t>
  </si>
  <si>
    <t>20.01.2023</t>
  </si>
  <si>
    <t>14.01.2023</t>
  </si>
  <si>
    <t>31.12.2022</t>
  </si>
  <si>
    <t xml:space="preserve">Romanian  Airport Services </t>
  </si>
  <si>
    <t xml:space="preserve">cval serv handling decembrie 2022 </t>
  </si>
  <si>
    <t>11.01.2023</t>
  </si>
  <si>
    <t xml:space="preserve">Octogas Expres </t>
  </si>
  <si>
    <t xml:space="preserve">cval Microsoft </t>
  </si>
  <si>
    <t>cval rechizite piloti</t>
  </si>
  <si>
    <t>Graftex Prodcom</t>
  </si>
  <si>
    <t>Mida Soft Business</t>
  </si>
  <si>
    <t>cval licenta Microsoft</t>
  </si>
  <si>
    <t>cval produse</t>
  </si>
  <si>
    <t>02.01.2023</t>
  </si>
  <si>
    <t>cval serv ointretinere elice</t>
  </si>
  <si>
    <t>cval insp injectoare motor</t>
  </si>
  <si>
    <t>cval calculator</t>
  </si>
  <si>
    <t>cval  rechizite</t>
  </si>
  <si>
    <t>cval manual GSPRM</t>
  </si>
  <si>
    <t>cval aterizare,balizaj curse interne decembrie 2022</t>
  </si>
  <si>
    <t>cval aterizare,balizaj curse interne decembrie 2023</t>
  </si>
  <si>
    <t>cval chirie magazii-depozite  ianuarie 2023</t>
  </si>
  <si>
    <t>cval serv masini contabile</t>
  </si>
  <si>
    <t>16.12.2022</t>
  </si>
  <si>
    <t>Asirom Vienna Insurance</t>
  </si>
  <si>
    <t>cval rata 11 polita Grup Med</t>
  </si>
  <si>
    <t>cval serv PlatiOnline 08.01-14.01.2023</t>
  </si>
  <si>
    <t>04.10.2022</t>
  </si>
  <si>
    <t>cval asistenta juridica</t>
  </si>
  <si>
    <t>Safety One Pro</t>
  </si>
  <si>
    <t>cval uniforme personal navigant</t>
  </si>
  <si>
    <t>cval publicare anunt ocupare post vacant</t>
  </si>
  <si>
    <t>cval publicare anunt ocupare post vacant 05.12.2022</t>
  </si>
  <si>
    <t>cval publicare anunt 23.12.2022</t>
  </si>
  <si>
    <t>cval publicare anunt 16.12.2022</t>
  </si>
  <si>
    <t>Cessna</t>
  </si>
  <si>
    <t>Proforma inlocuire componenta defecta aeronava</t>
  </si>
  <si>
    <t>25.01.2023</t>
  </si>
  <si>
    <t>Fast Brokers</t>
  </si>
  <si>
    <t>cval rata 4 polita asig cladiri si bunuri</t>
  </si>
  <si>
    <t>Negulescu GH.PFA</t>
  </si>
  <si>
    <t>cval serv conf contract 5326</t>
  </si>
  <si>
    <t>29.12.2022</t>
  </si>
  <si>
    <t>Innovative Web Design</t>
  </si>
  <si>
    <t>cval tableta Apple</t>
  </si>
  <si>
    <t>30.12.2022</t>
  </si>
  <si>
    <t>Uti Construction And Facility</t>
  </si>
  <si>
    <t>cval necesar aproviz piese consumabile 21.12.2022</t>
  </si>
  <si>
    <t>05.01.2023</t>
  </si>
  <si>
    <t>One-IT</t>
  </si>
  <si>
    <t>cval furizare,montaj Sistem de Management  al cladirii</t>
  </si>
  <si>
    <t>cval calorifer otel</t>
  </si>
  <si>
    <t>cval serv alimentare aeronave,F 28</t>
  </si>
  <si>
    <t>27.01.2023</t>
  </si>
  <si>
    <t>cval serv curatenie decembrie 2022,F6317608</t>
  </si>
  <si>
    <t>cval serv paza,F36</t>
  </si>
  <si>
    <t>cval asist EPA-M decembrie 2022,F1491</t>
  </si>
  <si>
    <t>Indaco Systems</t>
  </si>
  <si>
    <t>cval actualizari Program Legislativ Indaco Lege 5</t>
  </si>
  <si>
    <t>cval baterie externa</t>
  </si>
  <si>
    <t>26.01.23</t>
  </si>
  <si>
    <t>09.12.2022</t>
  </si>
  <si>
    <t>08.12.2022</t>
  </si>
  <si>
    <t>Baines Simmons</t>
  </si>
  <si>
    <t>GBP</t>
  </si>
  <si>
    <t>cval taxa curs online Navigabilitate</t>
  </si>
  <si>
    <t>26.01.2023</t>
  </si>
  <si>
    <t>Bbook Bed And Breakfast</t>
  </si>
  <si>
    <t>cval serv transport aerian</t>
  </si>
  <si>
    <t xml:space="preserve">Compania Romprest </t>
  </si>
  <si>
    <t>cval prest serv decembrie 2022</t>
  </si>
  <si>
    <t>cval serv instalare echipament fitnes</t>
  </si>
  <si>
    <t>cval parcare aeronave</t>
  </si>
  <si>
    <t>30.01.2023</t>
  </si>
  <si>
    <t>21.01.2023</t>
  </si>
  <si>
    <t>cval serv Plationline 15.01-21.01.2023</t>
  </si>
  <si>
    <t>31.12.2023</t>
  </si>
  <si>
    <t>cval alimntare 31.12.22</t>
  </si>
  <si>
    <t>31.12.22</t>
  </si>
  <si>
    <t>cval alimntare 31.12.23</t>
  </si>
  <si>
    <t>5.01.2023</t>
  </si>
  <si>
    <t>31.01.2023</t>
  </si>
  <si>
    <t>Cria Soft Solutions</t>
  </si>
  <si>
    <t>cval mentenanta conectare ANAF</t>
  </si>
  <si>
    <t>31.02.2023</t>
  </si>
  <si>
    <t>26.10.2022</t>
  </si>
  <si>
    <t>24.10.2022</t>
  </si>
  <si>
    <t>Eurospeed</t>
  </si>
  <si>
    <t>cval serv aliment aeronave 2022-2023</t>
  </si>
  <si>
    <t>05.12.2022</t>
  </si>
  <si>
    <t>29.11.2022</t>
  </si>
  <si>
    <t>28.11.2022</t>
  </si>
  <si>
    <t>03.01.32023</t>
  </si>
  <si>
    <t>cval  corectie abonam lunar</t>
  </si>
  <si>
    <t>01.02.2023</t>
  </si>
  <si>
    <t>Filip Impex</t>
  </si>
  <si>
    <t>cval  trusa profesionala  alcooltester</t>
  </si>
  <si>
    <t>05.01.2022</t>
  </si>
  <si>
    <t>cval serv navig IFR  12.2022</t>
  </si>
  <si>
    <t xml:space="preserve">cval serv navig IFR si VFR  12.2022  </t>
  </si>
  <si>
    <t>02.02.2023</t>
  </si>
  <si>
    <t>cval   rechizite</t>
  </si>
  <si>
    <t>10.01.20123</t>
  </si>
  <si>
    <t>cval bilet avion Ivan Daniel</t>
  </si>
  <si>
    <t>cval bilet avionTaropa Lucian</t>
  </si>
  <si>
    <t>Speeh Hidroelectrica</t>
  </si>
  <si>
    <t>energie electrica  01.01.2022</t>
  </si>
  <si>
    <t>energie electrica  01.01.2023</t>
  </si>
  <si>
    <t>cval serv traducerilegalizate</t>
  </si>
  <si>
    <t xml:space="preserve">Activitate curenta  </t>
  </si>
  <si>
    <t>cval serv AFTN 12.2022</t>
  </si>
  <si>
    <t>05.02.2023</t>
  </si>
  <si>
    <t>European Commission</t>
  </si>
  <si>
    <t>consumabile ETD</t>
  </si>
  <si>
    <t>03.02.2023</t>
  </si>
  <si>
    <t>servicii mentenanta web</t>
  </si>
  <si>
    <t>28.01.2023</t>
  </si>
  <si>
    <t>cval serv PlatiOnline 22.014-28.01.2023</t>
  </si>
  <si>
    <t>cval apa</t>
  </si>
  <si>
    <t xml:space="preserve">cval serv mentenanta  01.12-31.12.22  </t>
  </si>
  <si>
    <t>10.01.23</t>
  </si>
  <si>
    <t>03.02.23</t>
  </si>
  <si>
    <t>cval mentenanta software28.12-31.12.22</t>
  </si>
  <si>
    <t>serv mentenanta Onesoftware 29.12-31.12.2022</t>
  </si>
  <si>
    <t>serv mentenanta One Erp 01.12-23.12.2022</t>
  </si>
  <si>
    <t>06.02.2023</t>
  </si>
  <si>
    <t>07.02.2023</t>
  </si>
  <si>
    <t>09.02.2023</t>
  </si>
  <si>
    <t xml:space="preserve">cval bilet avion Buric Adrian </t>
  </si>
  <si>
    <t>10.02.2023</t>
  </si>
  <si>
    <t>17.02.2023</t>
  </si>
  <si>
    <t xml:space="preserve">cval corespondenta externa </t>
  </si>
  <si>
    <t>cval taxa preluare sediu dec 2022</t>
  </si>
  <si>
    <t>cval  bilet avion Nicolescu Lucian,Costea Claudiu</t>
  </si>
  <si>
    <t>cval bilet avion Voicu Denisa,Pintea Sorin</t>
  </si>
  <si>
    <t>30.01.23</t>
  </si>
  <si>
    <t>cval rata act adit 1 la polita de asig Grup Forte</t>
  </si>
  <si>
    <t>cval service aparat AFIS+piese avion 2023</t>
  </si>
  <si>
    <t>08.02.2023</t>
  </si>
  <si>
    <t>cval service aparatura AFIS+piese avion 2023</t>
  </si>
  <si>
    <t>07.02.20236</t>
  </si>
  <si>
    <t>31.01.203</t>
  </si>
  <si>
    <t>cval anunturi ianuarie 2023</t>
  </si>
  <si>
    <t>19.12.23</t>
  </si>
  <si>
    <t>Solar Solutions</t>
  </si>
  <si>
    <t>cval copertina retractabila</t>
  </si>
  <si>
    <t>cval bilete avion Aur Valeriu,Matei Mihai</t>
  </si>
  <si>
    <t>GM&amp;T International</t>
  </si>
  <si>
    <t>cval ulei Aeroshell</t>
  </si>
  <si>
    <t>cval furnizare gaze decembrie 2022</t>
  </si>
  <si>
    <t>29.01.2023</t>
  </si>
  <si>
    <t>cval  convorbiri decembreie 2022</t>
  </si>
  <si>
    <t>cval servicii internet decembrie 2022</t>
  </si>
  <si>
    <t>cval analogic decembrie 2022</t>
  </si>
  <si>
    <t>cval bilet avion Gogu Silviu,Ionita Cristina</t>
  </si>
  <si>
    <t>04.02.2023</t>
  </si>
  <si>
    <t>cval serv PlatiOnline 29.01-04.02.2023</t>
  </si>
  <si>
    <t>18.01.23</t>
  </si>
  <si>
    <t>Uti Construction and Facility</t>
  </si>
  <si>
    <t>cval abonam dec 2022</t>
  </si>
  <si>
    <t>10.02.23</t>
  </si>
  <si>
    <t>13.02.23</t>
  </si>
  <si>
    <t>27.01.23</t>
  </si>
  <si>
    <t>25.01.23</t>
  </si>
  <si>
    <t>cval storno F 230900009</t>
  </si>
  <si>
    <t>20.01.23</t>
  </si>
  <si>
    <t>19.01.23</t>
  </si>
  <si>
    <t>08.02.23</t>
  </si>
  <si>
    <t>Dumitrescu  Iulian</t>
  </si>
  <si>
    <t>cval servintretinere AFIS-UNIFIS-verif din zbor 08.01-07.02.23</t>
  </si>
  <si>
    <t>31.01.23</t>
  </si>
  <si>
    <t xml:space="preserve">cval servicii mentenanta ian </t>
  </si>
  <si>
    <t>09.02.23</t>
  </si>
  <si>
    <t xml:space="preserve">cval prest serv </t>
  </si>
  <si>
    <t>cval prest serv ascensoare ianuarie 2023</t>
  </si>
  <si>
    <t>Asigurarea Romaneasca Asirom Vienna Insurance</t>
  </si>
  <si>
    <t>cval rata 12 polita asig Grup Med</t>
  </si>
  <si>
    <t>14.02.23</t>
  </si>
  <si>
    <t xml:space="preserve">cval serv revizii tehnice KIA </t>
  </si>
  <si>
    <t>cval servicii apa</t>
  </si>
  <si>
    <t>13.02.2023</t>
  </si>
  <si>
    <t>cval bilet avion Mocanu Gabriela</t>
  </si>
  <si>
    <t>Compania Romprest Service</t>
  </si>
  <si>
    <t>cval deseuri reciclabile hartie</t>
  </si>
  <si>
    <t xml:space="preserve">cval abonament decembrie </t>
  </si>
  <si>
    <t>15.02.2023</t>
  </si>
  <si>
    <t>Vireo</t>
  </si>
  <si>
    <t>cval  servicii consultanta</t>
  </si>
  <si>
    <t>20.02.2023</t>
  </si>
  <si>
    <t>Negulescu PFA</t>
  </si>
  <si>
    <t>cval serv intretinere tamplarie metalica aluminiu</t>
  </si>
  <si>
    <t>cval chirie magazii-depozite februarie 2023</t>
  </si>
  <si>
    <t>25.02.2023</t>
  </si>
  <si>
    <t>cval piese schimb aferente contract servicii si remediere tamplarie aluminiu</t>
  </si>
  <si>
    <t>CNCIR</t>
  </si>
  <si>
    <t>cval serv verif cazane centrala termica</t>
  </si>
  <si>
    <t>26.02.2023</t>
  </si>
  <si>
    <t>16.02.2023</t>
  </si>
  <si>
    <t>14.02.2023</t>
  </si>
  <si>
    <t>11.02.2023</t>
  </si>
  <si>
    <t>cval serv PlatiOnline 05.02-22.01.2023</t>
  </si>
  <si>
    <t>Jaa Training</t>
  </si>
  <si>
    <t>cval; particip curs George Lazar Olanda</t>
  </si>
  <si>
    <t>16.01.236</t>
  </si>
  <si>
    <t>cval serv telefonie mobila</t>
  </si>
  <si>
    <t>17.02.23</t>
  </si>
  <si>
    <t>23.01.2023</t>
  </si>
  <si>
    <t>Viva Telecom</t>
  </si>
  <si>
    <t>21.02.2023</t>
  </si>
  <si>
    <t xml:space="preserve">cval abonament anual soft Webex Cisco  </t>
  </si>
  <si>
    <t>22.02.2023</t>
  </si>
  <si>
    <t>20.02.23</t>
  </si>
  <si>
    <t>cval  tichete de masa electronice</t>
  </si>
  <si>
    <t>cval serv RSVTI ascensor</t>
  </si>
  <si>
    <t>Srac Servicii Grup</t>
  </si>
  <si>
    <t>cval formare auditor intern Cristian Muscalescu</t>
  </si>
  <si>
    <t>Centrul de Pregatire pentru personalul din Industrie</t>
  </si>
  <si>
    <t>cval Ordin de Compensare nr 55415 Romaero</t>
  </si>
  <si>
    <t>Aeroport Baia Mare</t>
  </si>
  <si>
    <t>cval servicii handling</t>
  </si>
  <si>
    <t>cval particip curs Welt Valentin</t>
  </si>
  <si>
    <t>23.02.23</t>
  </si>
  <si>
    <t>06.02.23</t>
  </si>
  <si>
    <t>cval desc card sofer Pascu,Ghenea</t>
  </si>
  <si>
    <t>Decizie esalonare plata spectru</t>
  </si>
  <si>
    <t>06.01.23</t>
  </si>
  <si>
    <t>22.02.23</t>
  </si>
  <si>
    <t>24.02.2023</t>
  </si>
  <si>
    <t>cval serv curatenie ianuarie 2023</t>
  </si>
  <si>
    <t>cval  serv handling</t>
  </si>
  <si>
    <t>cval abonam reparatii si intretinere jaluzele dec 2022</t>
  </si>
  <si>
    <t>cval serv intretinere si repar  xerox</t>
  </si>
  <si>
    <t>18.02.2023</t>
  </si>
  <si>
    <t>C S olution</t>
  </si>
  <si>
    <t>cval serv PlatiOnline 12.02-18.02.2023</t>
  </si>
  <si>
    <t xml:space="preserve">cval echipam protectie iarna </t>
  </si>
  <si>
    <t>27.02.2023</t>
  </si>
  <si>
    <t>cval bilet avion Berlinschi,Baciu Gelu</t>
  </si>
  <si>
    <t>28.02.2023</t>
  </si>
  <si>
    <t>Pragma Computers</t>
  </si>
  <si>
    <t>cval aliment motorina ian 2023</t>
  </si>
  <si>
    <t xml:space="preserve">cval spalare automata ianuarie 2023  </t>
  </si>
  <si>
    <t>cval prest serv ian 2023</t>
  </si>
  <si>
    <t>Societatea de Transport Bucuresti STB</t>
  </si>
  <si>
    <t>cval serv ITP  microbuz</t>
  </si>
  <si>
    <t>cval serv intretinere xerox</t>
  </si>
  <si>
    <t>01.03.23</t>
  </si>
  <si>
    <t>01.02.23</t>
  </si>
  <si>
    <t>Else Digital Solutions</t>
  </si>
  <si>
    <t>cval asist tehnica EPA-M ian 2023</t>
  </si>
  <si>
    <t>02.02.23</t>
  </si>
  <si>
    <t>cval serv administr IT  ian 2023</t>
  </si>
  <si>
    <t>cval bilet avion Lazar,Florea</t>
  </si>
  <si>
    <t>cval bilete avion Bratu Cristina</t>
  </si>
  <si>
    <t>07.02.23</t>
  </si>
  <si>
    <t>cval taxa preluare sediu</t>
  </si>
  <si>
    <t>cval servicii mentenanta UAS</t>
  </si>
  <si>
    <t>cval corespondenta interna</t>
  </si>
  <si>
    <t>28.02.23</t>
  </si>
  <si>
    <t>Nedbad Culinar Expert</t>
  </si>
  <si>
    <t>cval serv catering</t>
  </si>
  <si>
    <t>03.03.23</t>
  </si>
  <si>
    <t>cval bilet avion Ionita Cristina</t>
  </si>
  <si>
    <t>cval bilete avion Vrabie G,Ghita Anca</t>
  </si>
  <si>
    <t xml:space="preserve">cval serv telecomunicatii AFTN </t>
  </si>
  <si>
    <t>cval  bilet avion Dogaru Remus</t>
  </si>
  <si>
    <t>07.03.23</t>
  </si>
  <si>
    <t>All Business Archive Services</t>
  </si>
  <si>
    <t>cval servicii legare si arhivaredosare</t>
  </si>
  <si>
    <t>cval abonam cablu TV</t>
  </si>
  <si>
    <t>cval convorbiri ian 2023</t>
  </si>
  <si>
    <t>14.01.23</t>
  </si>
  <si>
    <t>12.02.23</t>
  </si>
  <si>
    <t>cval servicii internet</t>
  </si>
  <si>
    <t>cval bilet avion Hadirca Dan,Popescu Greaca</t>
  </si>
  <si>
    <t xml:space="preserve">cval serv intretineretamplarie metalica </t>
  </si>
  <si>
    <t>02.03.23</t>
  </si>
  <si>
    <t>Artizanat Cadouri Speciale</t>
  </si>
  <si>
    <t>03.03.323</t>
  </si>
  <si>
    <t>06.03.23</t>
  </si>
  <si>
    <t>09.03.23</t>
  </si>
  <si>
    <t>cval produse protocol cf referat de necesitate</t>
  </si>
  <si>
    <t>One  Software</t>
  </si>
  <si>
    <t>cval serv mentenanta software-managementul documentelor</t>
  </si>
  <si>
    <t>cval mentenanta software Baza de date de siguranta</t>
  </si>
  <si>
    <t>cval bilete avion Rada Andreea,Gafita Daniela</t>
  </si>
  <si>
    <t>Appraisal&amp;Valuation</t>
  </si>
  <si>
    <t>cval  servicii evaluare-expert tehnic auto</t>
  </si>
  <si>
    <t>21.02.23</t>
  </si>
  <si>
    <t>Simac Impex Trading</t>
  </si>
  <si>
    <t>cval dulap metalic</t>
  </si>
  <si>
    <t>08.03.23</t>
  </si>
  <si>
    <t xml:space="preserve">cval anunt post vacant </t>
  </si>
  <si>
    <t>cval anunturi febr 2023</t>
  </si>
  <si>
    <t>27.02.23</t>
  </si>
  <si>
    <t>25.02.23</t>
  </si>
  <si>
    <t>cval serv PltiOnline</t>
  </si>
  <si>
    <t>04.03.23</t>
  </si>
  <si>
    <t>cval serv PlatiOnline 26.02-04.03.23</t>
  </si>
  <si>
    <t>10.03.23</t>
  </si>
  <si>
    <t>rata 1 asigurare Casco avion YR-SVZ,DEC 26</t>
  </si>
  <si>
    <t>rata 1 asigurare Casco avion YR-CAA,DEC 25</t>
  </si>
  <si>
    <t>07.06.23</t>
  </si>
  <si>
    <t>cval servicii intretinere tamplarie metalica</t>
  </si>
  <si>
    <t>13.03.23</t>
  </si>
  <si>
    <t>24.02.23</t>
  </si>
  <si>
    <t>cval serv de decopertare</t>
  </si>
  <si>
    <t xml:space="preserve">cval servicii alimentare aeronave 2022-2023 </t>
  </si>
  <si>
    <t>14.03.323</t>
  </si>
  <si>
    <t>Tempera Advertising</t>
  </si>
  <si>
    <t>cval carti de vizita</t>
  </si>
  <si>
    <t>15.02.23</t>
  </si>
  <si>
    <t>14.03.23</t>
  </si>
  <si>
    <t>cval serv cf contract</t>
  </si>
  <si>
    <t>Omniasig Vienna Insourance</t>
  </si>
  <si>
    <t>cval polita RCA B380-CAA</t>
  </si>
  <si>
    <t>cval Polita Casco-B08CAA</t>
  </si>
  <si>
    <t>cval Polita RCA-B787CAA</t>
  </si>
  <si>
    <t>polita accidente B08CAA</t>
  </si>
  <si>
    <t>15.03.23</t>
  </si>
  <si>
    <t xml:space="preserve">cval kit </t>
  </si>
  <si>
    <t>16.03.23</t>
  </si>
  <si>
    <t>16.02.23</t>
  </si>
  <si>
    <t>cval serv transp aerian AFIS+piese avion 2023</t>
  </si>
  <si>
    <t>cval furnizare gaze</t>
  </si>
  <si>
    <t>cval serv traduceri legalizate</t>
  </si>
  <si>
    <t>cval serv AFIS-UNIFIS 3000 08.02-07.03.23</t>
  </si>
  <si>
    <t>cval prest serv RSVTI febr 2023</t>
  </si>
  <si>
    <t>cval prest serv ascensoare febrv 2023</t>
  </si>
  <si>
    <t>Bad Dog</t>
  </si>
  <si>
    <t>cval reannoire licenta Adobe</t>
  </si>
  <si>
    <t>Fanplace IT</t>
  </si>
  <si>
    <t>cval incarcator retea</t>
  </si>
  <si>
    <t>Suomen Ilmailuopisto</t>
  </si>
  <si>
    <t>depls Finlanda Apostol D,Martin B-revalid lic</t>
  </si>
  <si>
    <t>43B</t>
  </si>
  <si>
    <t>cval bilete avion Muresan R,Spiridon D</t>
  </si>
  <si>
    <t>cval serv paza ian 2023</t>
  </si>
  <si>
    <t>cval storno F 41/01.02.23</t>
  </si>
  <si>
    <t>cval storno F 44/01.02.23</t>
  </si>
  <si>
    <t>fact se storneaza cu F 43</t>
  </si>
  <si>
    <t>bilet avion Lazar George</t>
  </si>
  <si>
    <t>17.03.23</t>
  </si>
  <si>
    <t xml:space="preserve">deplasare curs Martin B,Apostold Daniel </t>
  </si>
  <si>
    <t>Uti Construction and Facility Management</t>
  </si>
  <si>
    <t>cval abonament ian 2023</t>
  </si>
  <si>
    <t>cval bilete avion Stoica N,Enacheanu L</t>
  </si>
  <si>
    <t>cval bilete avion Stoian L,Mocanu G</t>
  </si>
  <si>
    <t>cval serv transport aerian AFIS+piese avion 2023</t>
  </si>
  <si>
    <t>20.03.23</t>
  </si>
  <si>
    <t>cval camera Web Logitech</t>
  </si>
  <si>
    <t xml:space="preserve">cval tichete de masa </t>
  </si>
  <si>
    <t>23.03.23</t>
  </si>
  <si>
    <t>Distryct Team</t>
  </si>
  <si>
    <t>cvalserv paza febr</t>
  </si>
  <si>
    <t>19.03.23</t>
  </si>
  <si>
    <t>21.03.23</t>
  </si>
  <si>
    <t>cval serv alimentare apa</t>
  </si>
  <si>
    <t>22.03.23</t>
  </si>
  <si>
    <t>cval particip curs Hadirca Dan</t>
  </si>
  <si>
    <t>cval bilet avion Dumitrescu Sergiu</t>
  </si>
  <si>
    <t>Centrul de Pregatire pentru Personalul din Industrie</t>
  </si>
  <si>
    <t>cval servicii compensare</t>
  </si>
  <si>
    <t>18.03.23</t>
  </si>
  <si>
    <t>cval piese schimb,remediere tamplarie</t>
  </si>
  <si>
    <t>cval spalare automata</t>
  </si>
  <si>
    <t>cval alimentare motorina 28.02.23</t>
  </si>
  <si>
    <t>cval bilet avion Trentea,Marin Catalin</t>
  </si>
  <si>
    <t>cval bilet avion Welt Valentin</t>
  </si>
  <si>
    <t>cval serv traducere</t>
  </si>
  <si>
    <t>cval aplic online zboruri VFR</t>
  </si>
  <si>
    <t>23.03.236</t>
  </si>
  <si>
    <t>24.03.23</t>
  </si>
  <si>
    <t>cval bilet avion Nicolescu L</t>
  </si>
  <si>
    <t>abonam Lege 5</t>
  </si>
  <si>
    <t>cval bilet avion Bunescu L</t>
  </si>
  <si>
    <t>bilete avion Hadirca,Greaca P,Florea A</t>
  </si>
  <si>
    <t>bilete avion Formunda A</t>
  </si>
  <si>
    <t>75%cf contract</t>
  </si>
  <si>
    <t>28.03.23</t>
  </si>
  <si>
    <t>cval serv aliment aeronave</t>
  </si>
  <si>
    <t>Union Motors</t>
  </si>
  <si>
    <t>cval serv reviz ITP</t>
  </si>
  <si>
    <t>cval serv revizii ITP</t>
  </si>
  <si>
    <t>cval manopera mecanica</t>
  </si>
  <si>
    <t>serv revizii tehnice</t>
  </si>
  <si>
    <t>20.03.263</t>
  </si>
  <si>
    <t>serv ITP</t>
  </si>
  <si>
    <t>cval serv inlocuit anvelope</t>
  </si>
  <si>
    <t>cval serv revizii periodice ITP si piese de schimb</t>
  </si>
  <si>
    <t>cval manopera tinichigerie</t>
  </si>
  <si>
    <t>cval serv ITP</t>
  </si>
  <si>
    <t>cval serv ITP 2 ANI</t>
  </si>
  <si>
    <t>11.02.23</t>
  </si>
  <si>
    <t>cval swer tehnice ITP</t>
  </si>
  <si>
    <t>11.03.23</t>
  </si>
  <si>
    <t>cval manopera comanda geam usa</t>
  </si>
  <si>
    <t>cval serv tehnice ITP si piese de schimb</t>
  </si>
  <si>
    <t>cval serv PlatiOnline 05-11.03.23</t>
  </si>
  <si>
    <t>29.03.23</t>
  </si>
  <si>
    <t>Protector System</t>
  </si>
  <si>
    <t>cval proiectare si avizare si avizare sistem detectie</t>
  </si>
  <si>
    <t>27.03.23</t>
  </si>
  <si>
    <t>Stop Foc Bucuresti</t>
  </si>
  <si>
    <t>cval prest serv PSI</t>
  </si>
  <si>
    <t>cval serv descarcare card tahograf</t>
  </si>
  <si>
    <t>cvalserv traduceri legalizate</t>
  </si>
  <si>
    <t>cval serv IT febr</t>
  </si>
  <si>
    <t>Demeco</t>
  </si>
  <si>
    <t>cval serv predare deseuri-butelii</t>
  </si>
  <si>
    <t>serv curatenie febr 2023</t>
  </si>
  <si>
    <t>All Business Archives</t>
  </si>
  <si>
    <t>Premium Cyber Solutions</t>
  </si>
  <si>
    <t>serv legare/arhivare</t>
  </si>
  <si>
    <t>carti de vizita</t>
  </si>
  <si>
    <t>serv intret xerox</t>
  </si>
  <si>
    <t>Aeroportul Baia Mare</t>
  </si>
  <si>
    <t>serv handling</t>
  </si>
  <si>
    <t>cval chirie magazii-depozite martie</t>
  </si>
  <si>
    <t>30.03.23</t>
  </si>
  <si>
    <t>cval taxa preluare sediu febr</t>
  </si>
  <si>
    <t>cval echipam protectie DOA-BIOS</t>
  </si>
  <si>
    <t>cval cartus toner xerox</t>
  </si>
  <si>
    <t>cval prest serv febr 2023</t>
  </si>
  <si>
    <t>cval asist tehnica EPA-M febr 2023</t>
  </si>
  <si>
    <t>cval serv AFTN</t>
  </si>
  <si>
    <t>cval bilet avion Ionita C</t>
  </si>
  <si>
    <t>serv alimentare aeronave</t>
  </si>
  <si>
    <t>Menzies</t>
  </si>
  <si>
    <t>Romanian Airport Services</t>
  </si>
  <si>
    <t>Appele Iphone</t>
  </si>
  <si>
    <t>abonament lunar</t>
  </si>
  <si>
    <t>corectie trafic de date roaming</t>
  </si>
  <si>
    <t>bilet avion Pavel C,Ghita D</t>
  </si>
  <si>
    <t>bilet avion Stoica Nicolae</t>
  </si>
  <si>
    <t>bilet avion Tropa Lucian</t>
  </si>
  <si>
    <t>bilet avion Gogu Silviu</t>
  </si>
  <si>
    <t>03.04.23</t>
  </si>
  <si>
    <t>serv apa</t>
  </si>
  <si>
    <t>04.04.23</t>
  </si>
  <si>
    <t>Silvanity</t>
  </si>
  <si>
    <t>raft depozitare anvelope</t>
  </si>
  <si>
    <t>serv zugraveli</t>
  </si>
  <si>
    <t>31.03.23</t>
  </si>
  <si>
    <t>Romcargo Airlines</t>
  </si>
  <si>
    <t>25.03.23</t>
  </si>
  <si>
    <t>serv PlatiOnline 19.03-25.03.23</t>
  </si>
  <si>
    <t>refacturare chelt bilet avion Victor Ion</t>
  </si>
  <si>
    <t>bilet avion Remus Muresan</t>
  </si>
  <si>
    <t>bilet avion Nicolescu Lucian,Cristea Cristiana</t>
  </si>
  <si>
    <t>15.03.236</t>
  </si>
  <si>
    <t>bilet avion Rada Andreea</t>
  </si>
  <si>
    <t>bilet avion Apostol Daniel,Martin B</t>
  </si>
  <si>
    <t xml:space="preserve">bilet avion Rada Andreea </t>
  </si>
  <si>
    <t xml:space="preserve">furnizare gaze </t>
  </si>
  <si>
    <t>bilete avion Prodan A,Coman Vasile</t>
  </si>
  <si>
    <t>bilet avionGhita A,Tronaru D</t>
  </si>
  <si>
    <t>bilete avion Stoica Nicolae</t>
  </si>
  <si>
    <t>31.303.23</t>
  </si>
  <si>
    <t>bilete avion Calitescu D,Capatana B</t>
  </si>
  <si>
    <t>serv transp aerian AFIS+piese avion 2023</t>
  </si>
  <si>
    <t>15.09.23</t>
  </si>
  <si>
    <t>cval taxa combustibil</t>
  </si>
  <si>
    <t>20.03.2023</t>
  </si>
  <si>
    <t>cval serv PlatiOnline 12.03-18.03.23</t>
  </si>
  <si>
    <t>05.04.23</t>
  </si>
  <si>
    <t xml:space="preserve">cval internet febr 2023 </t>
  </si>
  <si>
    <t>cval refact bilet avion Ion Victor</t>
  </si>
  <si>
    <t>analogic februarie 2023</t>
  </si>
  <si>
    <t>Enav</t>
  </si>
  <si>
    <t>serv inchiriere aeronava de verif din zbor</t>
  </si>
  <si>
    <t>06.04.2023</t>
  </si>
  <si>
    <t>07.04.23</t>
  </si>
  <si>
    <t>19.04.23</t>
  </si>
  <si>
    <t>serv tractare aeronava+asist PSI</t>
  </si>
  <si>
    <t>21.04.23</t>
  </si>
  <si>
    <t>25.04.23</t>
  </si>
  <si>
    <t>bilet avion Calitescu D,Capatana B</t>
  </si>
  <si>
    <t>28.04.23</t>
  </si>
  <si>
    <t>cval prest serv martie 2023</t>
  </si>
  <si>
    <t>Negulescu GH PFA</t>
  </si>
  <si>
    <t>cval serv cf contract martie 2023</t>
  </si>
  <si>
    <t>Romprest Services</t>
  </si>
  <si>
    <t>serv deseuri reciclabile</t>
  </si>
  <si>
    <t>20.04.23</t>
  </si>
  <si>
    <t>01.04.23</t>
  </si>
  <si>
    <t>Distryct Team security</t>
  </si>
  <si>
    <t>serv paza</t>
  </si>
  <si>
    <t>13.04.23</t>
  </si>
  <si>
    <t>cval serv asist tehnica EPA M martie 2023</t>
  </si>
  <si>
    <t>24.04.23</t>
  </si>
  <si>
    <t>Certinspect</t>
  </si>
  <si>
    <t>Sita</t>
  </si>
  <si>
    <t>serv telecomunicatii</t>
  </si>
  <si>
    <t>bilete avion Kozma E,Craciun L,Martin B</t>
  </si>
  <si>
    <t>06.04.23</t>
  </si>
  <si>
    <t>reemitere carduri vacanta</t>
  </si>
  <si>
    <t>C Solutions</t>
  </si>
  <si>
    <t>22.04.23</t>
  </si>
  <si>
    <t>cval  audit mentinerea certif ISO</t>
  </si>
  <si>
    <t>tichete de masa electronice</t>
  </si>
  <si>
    <t xml:space="preserve">serv informatice efect si gestion tranz </t>
  </si>
  <si>
    <t xml:space="preserve">serv informatice efect si gestion tranz PlatiOnline 16.04-22.04.23 </t>
  </si>
  <si>
    <t>26.04.23</t>
  </si>
  <si>
    <t>12.04.23</t>
  </si>
  <si>
    <t>abonam reparatii jaluzele ian 2023</t>
  </si>
  <si>
    <t>11.04.23</t>
  </si>
  <si>
    <t>cval abonament repar jaluzele febr 2023</t>
  </si>
  <si>
    <t>cval abonament repar jaluzele martie 2024</t>
  </si>
  <si>
    <t>cval deseuri reciclabile-hartie</t>
  </si>
  <si>
    <t xml:space="preserve">serv intretinere masini contabile </t>
  </si>
  <si>
    <t>restit abonam lunar date mobile</t>
  </si>
  <si>
    <t>corectie trafic date Roaming</t>
  </si>
  <si>
    <t>`</t>
  </si>
  <si>
    <t>cval  reparatii constatare tamplarie</t>
  </si>
  <si>
    <t>02.05.23</t>
  </si>
  <si>
    <t>cval serv IT  martie 2023</t>
  </si>
  <si>
    <t>cval  abonament Lan Sweeper</t>
  </si>
  <si>
    <t>cval serv internet martie 2023</t>
  </si>
  <si>
    <t>cval serv analogic martie 2023</t>
  </si>
  <si>
    <t>10.04.23</t>
  </si>
  <si>
    <t>cval  serv IFR si VFR martie 2023</t>
  </si>
  <si>
    <t>cval serv navig aeriana IFR martie 2023</t>
  </si>
  <si>
    <t>cval serv telecomunicatii AFTN  martie 2023</t>
  </si>
  <si>
    <t xml:space="preserve">cval bilet avion 24.04-29.04.23 Hidirca Dan Corneliu </t>
  </si>
  <si>
    <t>03.05.23</t>
  </si>
  <si>
    <t>27.04.23</t>
  </si>
  <si>
    <t>CPPI</t>
  </si>
  <si>
    <t>cval circuit 25978 (compensare Romaero 879,21lei)</t>
  </si>
  <si>
    <t>intretinere software baze de date martie 2023</t>
  </si>
  <si>
    <t>intretinere softwareOne ERP martie 2023</t>
  </si>
  <si>
    <t>intretinere software back up martie 2023</t>
  </si>
  <si>
    <t>01.4.23</t>
  </si>
  <si>
    <t>Servicii dezvoltare/ mentenanta web - site-uri AACR F.0135</t>
  </si>
  <si>
    <t>04.05.23</t>
  </si>
  <si>
    <t>Bilet avion Timisoara- Buc -Timisoara Taropa Lucian F.2029352</t>
  </si>
  <si>
    <t>cval papetarie F.1142855</t>
  </si>
  <si>
    <t>cval corespondenta F.1976</t>
  </si>
  <si>
    <t>cval corespondenta F.1977</t>
  </si>
  <si>
    <t>Grig Security Systems</t>
  </si>
  <si>
    <t>Centrala detectie si semnalizare incendiu</t>
  </si>
  <si>
    <t>OMV PETROM</t>
  </si>
  <si>
    <t>Consum gaze naturale</t>
  </si>
  <si>
    <t>05.05.23</t>
  </si>
  <si>
    <t>18.04.23</t>
  </si>
  <si>
    <t>Servicii medicale martie 2023</t>
  </si>
  <si>
    <t>CUMPANA 1993</t>
  </si>
  <si>
    <t>Apa consum</t>
  </si>
  <si>
    <t>JINFO TOURS</t>
  </si>
  <si>
    <t xml:space="preserve">cval bilete avion depl Buc - Amsterdam </t>
  </si>
  <si>
    <t>BEJ RADU CRISTIAN</t>
  </si>
  <si>
    <t>Onorariu dosar 662/2023</t>
  </si>
  <si>
    <t>JAA TRADING ORGANISATION</t>
  </si>
  <si>
    <t>EUR</t>
  </si>
  <si>
    <t>Taxa curs Bunescu Ana Maria</t>
  </si>
  <si>
    <t>08.05.23</t>
  </si>
  <si>
    <t>CN AEROPORTURI BUCURESTI</t>
  </si>
  <si>
    <t xml:space="preserve">Activare cartela proximitate 6buc, aprilie si mai </t>
  </si>
  <si>
    <t>QUARTZ ASIG BROKER DE ASIG</t>
  </si>
  <si>
    <t>Polita BPJ137037731 R1 Asig cladire</t>
  </si>
  <si>
    <t>RCS &amp; RDS</t>
  </si>
  <si>
    <t>DigiFlux, Convorbiri - martie 2023</t>
  </si>
  <si>
    <t xml:space="preserve">PRIM AUDIT </t>
  </si>
  <si>
    <t>Servicii audit statutar sit.financiar</t>
  </si>
  <si>
    <t>WIZROM SOFTWARE</t>
  </si>
  <si>
    <t>Servicii mentenanta Wizcount aprilie 2023</t>
  </si>
  <si>
    <t>Bilet avion Calitescu, Melnic, Buc- Tim 09.05.23</t>
  </si>
  <si>
    <t>Bilet avion Prunariu, Buc- Madrid 16-22.04.23</t>
  </si>
  <si>
    <t>Bilet avion Virlan, Buc- Frankfurt 21-25.04.23</t>
  </si>
  <si>
    <t>Bilet avion Finca, Berlinschi, Buc-Zurich 10-13.05.23</t>
  </si>
  <si>
    <t>Bilet avion Zaides, Buc-Geneva 07-13.05.23</t>
  </si>
  <si>
    <t>Bilet avion Craciun, Buc- Frankfurt 23-28.04.23</t>
  </si>
  <si>
    <t>04.05.2023</t>
  </si>
  <si>
    <t>09.05.2023</t>
  </si>
  <si>
    <t>27.04.2023</t>
  </si>
  <si>
    <t>E.ON ENERGIE ROMANIA</t>
  </si>
  <si>
    <t>Consum energie martie 2023</t>
  </si>
  <si>
    <t>09.05.23</t>
  </si>
  <si>
    <t>10.05.23</t>
  </si>
  <si>
    <t>SCOALA SUPERIOARA DE AVIATIE</t>
  </si>
  <si>
    <t>Test capacitate baterie ConcordeRG</t>
  </si>
  <si>
    <t>19.04.2023</t>
  </si>
  <si>
    <t>13.04.2023</t>
  </si>
  <si>
    <t xml:space="preserve">WECO TMC </t>
  </si>
  <si>
    <t>Cval bilet avion Buc - Frankfurt 03-05.05.23 Sava Andi</t>
  </si>
  <si>
    <t>Cval bilet avion Buc - Paris 15-18.05.23 Hadrica Dan</t>
  </si>
  <si>
    <t>08.05.2023</t>
  </si>
  <si>
    <t>05.05.2023</t>
  </si>
  <si>
    <t xml:space="preserve"> cval compensare 26177</t>
  </si>
  <si>
    <t>10.05.2023</t>
  </si>
  <si>
    <t>12.05.23</t>
  </si>
  <si>
    <t>Chirie magazii -depozite</t>
  </si>
  <si>
    <t>11.05.2023</t>
  </si>
  <si>
    <t>Aterizare, stationare aprilie 2023</t>
  </si>
  <si>
    <t>06.05.2023</t>
  </si>
  <si>
    <t xml:space="preserve">C. SOLUTION </t>
  </si>
  <si>
    <t>Serv informatice sistem PlatiOnline</t>
  </si>
  <si>
    <t>11.04.2023</t>
  </si>
  <si>
    <t>MOB INTERMEDIA SISTEMS</t>
  </si>
  <si>
    <t>Serv traducere legalizata</t>
  </si>
  <si>
    <t>ASCENSORUL</t>
  </si>
  <si>
    <t>Servicii revizie tehnica</t>
  </si>
  <si>
    <t>17.05.23</t>
  </si>
  <si>
    <t>DUMITRESCU IM IULIAN PFA</t>
  </si>
  <si>
    <t>Serv op si intretinere AFIS-UNIFIS3000 08.04-07.05.23</t>
  </si>
  <si>
    <t>15.05.23</t>
  </si>
  <si>
    <t>EDENRED ROMANIA SRL</t>
  </si>
  <si>
    <t>reglare tichete masa</t>
  </si>
  <si>
    <t>16.05.23</t>
  </si>
  <si>
    <t>15.05.2023</t>
  </si>
  <si>
    <t>tichete masa electronice</t>
  </si>
  <si>
    <t>24.04.2023</t>
  </si>
  <si>
    <t>20.04.2023</t>
  </si>
  <si>
    <t>UTI CONSTRUCTION AND FACILITY</t>
  </si>
  <si>
    <t>Cval abonament mentenanta echipamente</t>
  </si>
  <si>
    <t>25.04.2023</t>
  </si>
  <si>
    <t>18.05.23</t>
  </si>
  <si>
    <t>Apa Cumpana 19l</t>
  </si>
  <si>
    <t>19.05.23</t>
  </si>
  <si>
    <t>28.04.2023</t>
  </si>
  <si>
    <t>21.04.2023</t>
  </si>
  <si>
    <t>HOBBY TOUR</t>
  </si>
  <si>
    <t>cval bilet avion 01-07.05.23 Dumitrescu Sergiu</t>
  </si>
  <si>
    <t>02.05.2023</t>
  </si>
  <si>
    <t>ROMAERO</t>
  </si>
  <si>
    <t>cval chirie hangar parcare avion mai23</t>
  </si>
  <si>
    <t>11.05.23</t>
  </si>
  <si>
    <t>30.04.2023</t>
  </si>
  <si>
    <t>ROMATSA</t>
  </si>
  <si>
    <t>cval servicii telecomunicatii</t>
  </si>
  <si>
    <t>corectie chirie teren oct 22-martie 23</t>
  </si>
  <si>
    <t>chirie teren aprilie-mai23</t>
  </si>
  <si>
    <t>12.05.2023</t>
  </si>
  <si>
    <t>chirie teren feb 23</t>
  </si>
  <si>
    <t>chirie teren ian 23</t>
  </si>
  <si>
    <t>ASCENSORUL SA</t>
  </si>
  <si>
    <t>piese ascensor</t>
  </si>
  <si>
    <t>22.05.23</t>
  </si>
  <si>
    <t>servicii ascensor RSVTI aprilie23</t>
  </si>
  <si>
    <t>26.04.2023</t>
  </si>
  <si>
    <t>WECO TMC</t>
  </si>
  <si>
    <t>Cval bil av Brussels 23-26.05.23 Craciun Liviu</t>
  </si>
  <si>
    <t>23.05.23</t>
  </si>
  <si>
    <t>03.05.2023</t>
  </si>
  <si>
    <t>Cval bil av Timisoara 23-25.05.23 Alalitei Gabriel</t>
  </si>
  <si>
    <t>22.05.2023</t>
  </si>
  <si>
    <t>23.05.2023</t>
  </si>
  <si>
    <t>CONTINENTAL HOTELS</t>
  </si>
  <si>
    <t>Cval servicii hoteliere</t>
  </si>
  <si>
    <t>19.05.2023</t>
  </si>
  <si>
    <t>CORAL SERVICE GROUP</t>
  </si>
  <si>
    <t>Acumulator 12V-9AH YUASA</t>
  </si>
  <si>
    <t>24.05.23</t>
  </si>
  <si>
    <t>Bil av Turcia 17-19.05.23 Stoica Nicolae</t>
  </si>
  <si>
    <t>25.05.23</t>
  </si>
  <si>
    <t>VICO SERVICE RX</t>
  </si>
  <si>
    <t>Piese schimb Xerox</t>
  </si>
  <si>
    <t>Revizie Xerox</t>
  </si>
  <si>
    <t>30.04.23</t>
  </si>
  <si>
    <t>ROMANIAN AIRPORT SERVICES</t>
  </si>
  <si>
    <t>Servicii handling aeroport aprilie 2023</t>
  </si>
  <si>
    <t>COMPANIA ROMPREST SERVICE</t>
  </si>
  <si>
    <t>Deseuri reciclabile si menajere</t>
  </si>
  <si>
    <t>16.05.2023</t>
  </si>
  <si>
    <t>EDENRED ROMANIA</t>
  </si>
  <si>
    <t>Cval alimentare carduri vacanta</t>
  </si>
  <si>
    <t>25.05.2023</t>
  </si>
  <si>
    <t>24.05.2023</t>
  </si>
  <si>
    <t>retinere  carduri vacanta</t>
  </si>
  <si>
    <t>NEGULESCU GH PFA</t>
  </si>
  <si>
    <t>Servicii verif., constatare, echipare si rep. tamplarie metalica</t>
  </si>
  <si>
    <t>26.05.23</t>
  </si>
  <si>
    <t>Piese schimb reparatie tamplarie metalica</t>
  </si>
  <si>
    <t>AIR BP SALES ROMANIA</t>
  </si>
  <si>
    <t>Combustibil aviatie aprilie 23</t>
  </si>
  <si>
    <t>RORIS IMPEX</t>
  </si>
  <si>
    <t>Reparatie parbriz auto</t>
  </si>
  <si>
    <t>APA NOVA BUCURESTI</t>
  </si>
  <si>
    <t>Cval apa, canal aprilie23</t>
  </si>
  <si>
    <t>17.05.2023</t>
  </si>
  <si>
    <t>ASIROM</t>
  </si>
  <si>
    <t>Rata 2 asigurare personal navigant si nenavigant</t>
  </si>
  <si>
    <t>OMV PETROM MARKETING</t>
  </si>
  <si>
    <t>Servicii spalatorie parc auto aprilie23</t>
  </si>
  <si>
    <t>29.05.23</t>
  </si>
  <si>
    <t>Combustibil parc auto aprilie23</t>
  </si>
  <si>
    <t>FORTE SYSTEMS</t>
  </si>
  <si>
    <t>Achizitie HDD</t>
  </si>
  <si>
    <t xml:space="preserve">nu sunt facturi fz </t>
  </si>
  <si>
    <t>CONNEXIAL RO</t>
  </si>
  <si>
    <t>ORANGE ROMANIA</t>
  </si>
  <si>
    <t>ONE SOFTWARE</t>
  </si>
  <si>
    <t>COTTON SERVICES</t>
  </si>
  <si>
    <t>ROMSERVICE TELECOMUNICATII</t>
  </si>
  <si>
    <t>OLIMPIC INTERNATIONAL TURISM</t>
  </si>
  <si>
    <t>TRAVEL TIME D&amp;R</t>
  </si>
  <si>
    <t>BLUE IT SOLUTIONS</t>
  </si>
  <si>
    <t>ALTEX ROMANIA</t>
  </si>
  <si>
    <t>ELSE DIGITAL SOLUTIONS</t>
  </si>
  <si>
    <t>A &amp; M INTERNATIONAL SERVICES</t>
  </si>
  <si>
    <t>ALL BUSINESS ARCHIVE</t>
  </si>
  <si>
    <t>ACI</t>
  </si>
  <si>
    <t>SOFEMA AVIATION SERVICES FOOD</t>
  </si>
  <si>
    <t>01.05.2023</t>
  </si>
  <si>
    <t>Service reparatii si intretinere echip IT aprilie23</t>
  </si>
  <si>
    <t>31.05.23</t>
  </si>
  <si>
    <t>16.04.2023</t>
  </si>
  <si>
    <t>Servicii intretinere si reparatii centrala telefonica aprilie23</t>
  </si>
  <si>
    <t>Date roaming-corectie</t>
  </si>
  <si>
    <t>Abonament telefonie</t>
  </si>
  <si>
    <t>Servicii IT aprilie23</t>
  </si>
  <si>
    <t>Gestiune documente aprilie23</t>
  </si>
  <si>
    <t>Mentenanta aprilie23</t>
  </si>
  <si>
    <t>Intretinere reparatii jarluzele aprilie23</t>
  </si>
  <si>
    <t>Cval bil avionbil  Sofia10.05.23: PaunPop, Sorana Alina, Ionescu Andreea</t>
  </si>
  <si>
    <t>Cval bil av SatuMare 10-12 mai Gafita Daniela Florentina</t>
  </si>
  <si>
    <t>Cval bil av Paris 15-18.05.23 Dumitrascu Stefan Alexandru</t>
  </si>
  <si>
    <t>Cval bil av Belgrad 28-30.05.23 Ghita Dragos, Pavel Cristina</t>
  </si>
  <si>
    <t>Piese schimb IT</t>
  </si>
  <si>
    <t>Achizitie cuptor microunde Beko</t>
  </si>
  <si>
    <t>Achizitie frigider Beko</t>
  </si>
  <si>
    <t>Asistenta tehnica aprilie23 certificarea medicala</t>
  </si>
  <si>
    <t>Servicii curatenie aprilie 2023</t>
  </si>
  <si>
    <t>Cval bil av Sofia 10-11.05.23 Virlan Claudia</t>
  </si>
  <si>
    <t>Cval bil av Frankfurt 22-25.05.23 Trente Silviu</t>
  </si>
  <si>
    <t>Cval bil av Cluj 16-19.05.23 Rada Andreea, Ignat Liliana</t>
  </si>
  <si>
    <t>Servicii legare si arhivare aprilie23</t>
  </si>
  <si>
    <t>Service Wizcount consultanta</t>
  </si>
  <si>
    <t>29.05.2023</t>
  </si>
  <si>
    <t>Energie electrica aprilie23</t>
  </si>
  <si>
    <t>Servicii instruire personal tehnic</t>
  </si>
  <si>
    <t>Taxa curs online</t>
  </si>
  <si>
    <t>30.05.2023</t>
  </si>
  <si>
    <t>29.04.2023</t>
  </si>
  <si>
    <t>C SOLUTION</t>
  </si>
  <si>
    <t>Servicii informatice</t>
  </si>
  <si>
    <t>06.05.23</t>
  </si>
  <si>
    <t>13.05.2023</t>
  </si>
  <si>
    <t>20.05.2023</t>
  </si>
  <si>
    <t>OCTOGAS EXPRES DISTRIBUTION</t>
  </si>
  <si>
    <t>DISTRYCT TEAM SECURITY</t>
  </si>
  <si>
    <t>CUBIX IT</t>
  </si>
  <si>
    <t>07.05.2023</t>
  </si>
  <si>
    <t>Achizitie videoproiector Xiaomi</t>
  </si>
  <si>
    <t>Cval bil av Timisoara 23-24.05.23 Calitescu Desdemona</t>
  </si>
  <si>
    <t>Cval servicii paza aprilie 2023</t>
  </si>
  <si>
    <t>Cval bil avion Timisoara 10-12.05.23 Primac Dorin si Sava Andi</t>
  </si>
  <si>
    <t>Cval bil avion Amsterdam 14-18.05.23 Bunescu AnaMaria</t>
  </si>
  <si>
    <t>Cval bil avion Paris,Montreal 04-12.06.23 Miclaus Catalin Nicolae</t>
  </si>
  <si>
    <t>Achizitie casca bluetooth</t>
  </si>
  <si>
    <t>Cval apa Cumpana 19l</t>
  </si>
  <si>
    <t>OMV PETROM ROMANIA</t>
  </si>
  <si>
    <t>Gaze naturale aprilie 23</t>
  </si>
  <si>
    <t>INFOSIC IT</t>
  </si>
  <si>
    <t>PRIME SOLUTIONS</t>
  </si>
  <si>
    <t>OFFICE MAX</t>
  </si>
  <si>
    <t>DANTE INTERNATIONAL</t>
  </si>
  <si>
    <t>08.06.23</t>
  </si>
  <si>
    <t>18.05.2023</t>
  </si>
  <si>
    <t>Echipamente retea</t>
  </si>
  <si>
    <t>Tableta Ms Surface</t>
  </si>
  <si>
    <t>Cval service ITP</t>
  </si>
  <si>
    <t>Cval frigider Liebherr</t>
  </si>
  <si>
    <t>Cval Logitech Brio Webcam</t>
  </si>
  <si>
    <t>Cval Casti wireless</t>
  </si>
  <si>
    <t>Eur</t>
  </si>
  <si>
    <t>CESSNA DUSSELDORF</t>
  </si>
  <si>
    <t>Cval reparatie Textron</t>
  </si>
  <si>
    <t>CONSTRUMA DESIGN</t>
  </si>
  <si>
    <t>RMG SMART SECURITY</t>
  </si>
  <si>
    <t>FLANCO RETAIL</t>
  </si>
  <si>
    <t>AZET NETWORKING</t>
  </si>
  <si>
    <t>31.05.2023</t>
  </si>
  <si>
    <t>Servicii mochetare</t>
  </si>
  <si>
    <t>09.06.23</t>
  </si>
  <si>
    <t>Cval bil av Timisoara 22-23.05.23 Prodan Adrian, Ionescu Andreea</t>
  </si>
  <si>
    <t>Cval cablu UTP de exterior</t>
  </si>
  <si>
    <t>Cval telefon Apple 3 buc</t>
  </si>
  <si>
    <t>Cval bil av Cluj-Napoca 17.05.23 Ghita Anca, Loloiu Corina</t>
  </si>
  <si>
    <t>Cval cuptor microunde Samsung</t>
  </si>
  <si>
    <t xml:space="preserve">Achizitie  baterie Dell </t>
  </si>
  <si>
    <t>nu sunt facturi</t>
  </si>
  <si>
    <t>2 NET COMPUTER</t>
  </si>
  <si>
    <t>F.10978114/15.05.23 apa Cumpana 19l</t>
  </si>
  <si>
    <t>REGIONAL AIR SUPORT</t>
  </si>
  <si>
    <t>ANTARES ROMANIA</t>
  </si>
  <si>
    <t>CNPR BUCURESTI 18</t>
  </si>
  <si>
    <t>CRINEXCOM</t>
  </si>
  <si>
    <t>DREAM WEB DEVELOPMENT</t>
  </si>
  <si>
    <t>IKEA ROMANIA</t>
  </si>
  <si>
    <t>ROSERVOTECH</t>
  </si>
  <si>
    <t>SMART CHOICE</t>
  </si>
  <si>
    <t>TOP QUALITY MANAGEMENT</t>
  </si>
  <si>
    <t>F.24473/16.05.023</t>
  </si>
  <si>
    <t>CNPR BUCURESTI 19</t>
  </si>
  <si>
    <t>26.05.2023</t>
  </si>
  <si>
    <t>14.06.23</t>
  </si>
  <si>
    <t>15.06.23</t>
  </si>
  <si>
    <t>16.06.23</t>
  </si>
  <si>
    <t>Laptop Apple iPad Pro</t>
  </si>
  <si>
    <t>Casca aviatie BOSE A 30</t>
  </si>
  <si>
    <t>Cval combustibil avion</t>
  </si>
  <si>
    <t>Cval piese schimb Xerox- toner</t>
  </si>
  <si>
    <t>Scaun PureM Black 5buc</t>
  </si>
  <si>
    <t>Cval servicii postale</t>
  </si>
  <si>
    <t>Servicii mentenanta web</t>
  </si>
  <si>
    <t xml:space="preserve"> Achizitie birouri Bekant reglabil</t>
  </si>
  <si>
    <t>Tastatura Microsoft Surface Pro Signature</t>
  </si>
  <si>
    <t>Servicii internet, telefonie</t>
  </si>
  <si>
    <t>Achizitie toner</t>
  </si>
  <si>
    <t>Achizitie mouse wireless</t>
  </si>
  <si>
    <t xml:space="preserve">Achizitie multifunctional laser color </t>
  </si>
  <si>
    <t>Achizitie SSD Samsung</t>
  </si>
  <si>
    <t>SSD extern Samsung</t>
  </si>
  <si>
    <t>Tx curs auditor Melnic Mihail</t>
  </si>
  <si>
    <t>Cval bil av Franta 22.05-24.05 Stoica Nicolae</t>
  </si>
  <si>
    <t>Cval bil av Franta 22.05-25.05 Ionita Maria Liliana</t>
  </si>
  <si>
    <t>Cval bil av Cluj 17.05-18.05 Craciun Liviu, Voicu Adriana</t>
  </si>
  <si>
    <t>Cval bil av Cluj 25.05-26.05 Lazar George, Oprea Mircea</t>
  </si>
  <si>
    <t>Cval bil av Franta 05.06-09.06 Voicu Mariana</t>
  </si>
  <si>
    <t>Cval bil av Franta 22.05-25.05 Catrina Laura Madalin</t>
  </si>
  <si>
    <t>Cval bil av FRA/LUX/ZRH 06065-10.06 Popa Simion Stefan</t>
  </si>
  <si>
    <t>Cval bil av MUC/YUL/FRA 01.06-25.06 IONITA MARIA LILIANA</t>
  </si>
  <si>
    <t>Cval bil av Oradea 29.05-30.05 Pintea Sorin, Voicu Adriana, Stinea Vasile</t>
  </si>
  <si>
    <t>Cval bil av FRA/LUX/MUC 02.07-08.07.23 Ionescu Andreea</t>
  </si>
  <si>
    <t>Cval bil av FRA 05.06-07.06.23 Donciu Cristina, Stoica Nicolae</t>
  </si>
  <si>
    <t>JAA</t>
  </si>
  <si>
    <t>CARMEN PETER &amp; ASSOCIATES</t>
  </si>
  <si>
    <t>Curs online</t>
  </si>
  <si>
    <t>06.06.23</t>
  </si>
  <si>
    <t>Cval carduri de vacanta</t>
  </si>
  <si>
    <t>13.06.23</t>
  </si>
  <si>
    <t>13.06.2023</t>
  </si>
  <si>
    <t>03.06.2023</t>
  </si>
  <si>
    <t>12.06.23</t>
  </si>
  <si>
    <t>27.05.2023</t>
  </si>
  <si>
    <t>09.06.2023</t>
  </si>
  <si>
    <t>Cval curs EASA Part145</t>
  </si>
  <si>
    <t>12.06.2023</t>
  </si>
  <si>
    <t>08.06.2023</t>
  </si>
  <si>
    <t>Cval servicii operare si intretinere a sist.AFIS UNIFIS 3000 08.05-07.06.23</t>
  </si>
  <si>
    <t>JOINT BISTRO BUSINESS</t>
  </si>
  <si>
    <t>Cval produse protocol reuniune EASA UAS</t>
  </si>
  <si>
    <t>UTI Construction and Facility</t>
  </si>
  <si>
    <t>Edenred Romania</t>
  </si>
  <si>
    <t>Cval piese/ consumabile sistem acces cladire</t>
  </si>
  <si>
    <t>19.06.23</t>
  </si>
  <si>
    <t xml:space="preserve">Abonament mentenenta si intretinere </t>
  </si>
  <si>
    <t>15.06.2023</t>
  </si>
  <si>
    <t>Cval tichete masa</t>
  </si>
  <si>
    <t>18.06.2023</t>
  </si>
  <si>
    <t>Servicii RSVTI mai23</t>
  </si>
  <si>
    <t>21.06.23</t>
  </si>
  <si>
    <t>Cval produse papetarie</t>
  </si>
  <si>
    <t>Cval Bil av Timisoara 22.05.23 Taropa Lucian Dorel</t>
  </si>
  <si>
    <t>Servicii telefonie aprilie 23</t>
  </si>
  <si>
    <t xml:space="preserve">Cval piese/ consumabile </t>
  </si>
  <si>
    <t>Cumpana 1993</t>
  </si>
  <si>
    <t>Vic Insero</t>
  </si>
  <si>
    <t>Cval apa consum</t>
  </si>
  <si>
    <t>22.06.23</t>
  </si>
  <si>
    <t>Cval tonere</t>
  </si>
  <si>
    <t>10.06.2023</t>
  </si>
  <si>
    <t>serv inf</t>
  </si>
  <si>
    <t>CN Aeroporturi Bucuresti</t>
  </si>
  <si>
    <t>Dipol Connect</t>
  </si>
  <si>
    <t>Mit Motors International</t>
  </si>
  <si>
    <t>Vehicle Management Systems</t>
  </si>
  <si>
    <t>23.06.23</t>
  </si>
  <si>
    <t>Servicii aeroportuare eroport</t>
  </si>
  <si>
    <t>24.03.2023</t>
  </si>
  <si>
    <t>23.03.2023</t>
  </si>
  <si>
    <t>Servicii aeroportuare eroport corectie partiala</t>
  </si>
  <si>
    <t>20.06.23</t>
  </si>
  <si>
    <t>Continental Hotels</t>
  </si>
  <si>
    <t>14.06.2023</t>
  </si>
  <si>
    <t>Chirie magazii - depozite</t>
  </si>
  <si>
    <t>Tester CabluRJ45</t>
  </si>
  <si>
    <t>20.06.2023</t>
  </si>
  <si>
    <t>17.06.2023</t>
  </si>
  <si>
    <t>Consum energie electrica  01-31.12.22</t>
  </si>
  <si>
    <t>Servicii echilibrare roti</t>
  </si>
  <si>
    <t>Inchiriere Cityshuttle - transport persoane</t>
  </si>
  <si>
    <t>19.06.2023</t>
  </si>
  <si>
    <t>Avans cazare reuniune Dangerous Goods</t>
  </si>
  <si>
    <t>Coverall Trade Partner</t>
  </si>
  <si>
    <t>2Net Computer</t>
  </si>
  <si>
    <t>OK Service Corporation</t>
  </si>
  <si>
    <t>28.06.23</t>
  </si>
  <si>
    <t>Avans 40% ctr 12626523/26.05.23 reabilitare pardoseli si usi</t>
  </si>
  <si>
    <t>Avans 30% ctr 19180 din 31.05.23 zugraveli alb si albastru</t>
  </si>
  <si>
    <t>Cval apa, canalizare mai23</t>
  </si>
  <si>
    <t xml:space="preserve">Cval monitoare Dell </t>
  </si>
  <si>
    <t>Chirie teren iunie 2023</t>
  </si>
  <si>
    <t>26.06.23</t>
  </si>
  <si>
    <t>27.06.23</t>
  </si>
  <si>
    <t>27.06.2023</t>
  </si>
  <si>
    <t>26.06.2023</t>
  </si>
  <si>
    <t>Taxa Curs Codul Fiscal si Codul de Procedura Fiscala</t>
  </si>
  <si>
    <t>16.06.2023</t>
  </si>
  <si>
    <t>Incarcare carduri de vacanta</t>
  </si>
  <si>
    <t>Travel Time D&amp;R</t>
  </si>
  <si>
    <t>29.06.23</t>
  </si>
  <si>
    <t>Rockwell Collins</t>
  </si>
  <si>
    <t>28.06.2023</t>
  </si>
  <si>
    <t>Cval incarcare carduri de vacanta</t>
  </si>
  <si>
    <t>Cval Laptop Dell Inspiron 35 buc</t>
  </si>
  <si>
    <t>Cval bil av Muresan Remus Iasi 06-09.06.23</t>
  </si>
  <si>
    <t>Cavl echilibrat roti</t>
  </si>
  <si>
    <t>07.06.2023</t>
  </si>
  <si>
    <t>Parcare aeronave Romaero iunie 23</t>
  </si>
  <si>
    <t>Cval bil av Dumitrascu Stefan Tirana 19-22.06.23</t>
  </si>
  <si>
    <t>FMS Desktop Trainer</t>
  </si>
  <si>
    <t>FedEx Express Romania</t>
  </si>
  <si>
    <t>OMV Petrom Marketing</t>
  </si>
  <si>
    <t>Producton</t>
  </si>
  <si>
    <t>Vico Service RX</t>
  </si>
  <si>
    <t>Pratt &amp; Whitney Canada</t>
  </si>
  <si>
    <t>Serv intretinere lift mai 23</t>
  </si>
  <si>
    <t>Kit wireless tastatura si mouse</t>
  </si>
  <si>
    <t>Combustibil Kerosen Jet Fuel</t>
  </si>
  <si>
    <t>Ch transport Ge- injectoare</t>
  </si>
  <si>
    <t xml:space="preserve">Servicii reconditionare mobilier </t>
  </si>
  <si>
    <t>Cval bil av Paris 18-22.06.23 Stoica Nicolae</t>
  </si>
  <si>
    <t>Cval combustibil auto</t>
  </si>
  <si>
    <t>Cval toner</t>
  </si>
  <si>
    <t>Servicii intretinere si reparare centrala telefonica</t>
  </si>
  <si>
    <t>Servicii intretinere si reparare sist imprimare modular centralizat Xerox</t>
  </si>
  <si>
    <t>Service aplicatie soft wizsalary</t>
  </si>
  <si>
    <t>Inspectie set injectoare motor</t>
  </si>
  <si>
    <t>30.06.23</t>
  </si>
  <si>
    <t>06.06.2023</t>
  </si>
  <si>
    <t>Comp Romprest Service</t>
  </si>
  <si>
    <t>Rockell Collins</t>
  </si>
  <si>
    <t>Cval activare cartela proximitate parcare publica iunie, iulie, august 2023</t>
  </si>
  <si>
    <t>Deseuri menajere mai23</t>
  </si>
  <si>
    <t>Serv furnizare actualizare baza de date FMS</t>
  </si>
  <si>
    <t>23.06.2023</t>
  </si>
  <si>
    <t>Rentrop &amp; Straton Grup</t>
  </si>
  <si>
    <t>Cval curs instruire "Fiscalitate si Cotabilitate"</t>
  </si>
  <si>
    <t>03.07.23</t>
  </si>
  <si>
    <t>Union Motors Car Sales</t>
  </si>
  <si>
    <t>E.ON Energie Romania</t>
  </si>
  <si>
    <t>Expert Aktiv Group</t>
  </si>
  <si>
    <t>JAA Training Organisation</t>
  </si>
  <si>
    <t>F.120016859194/26.06.23 Energie electrica</t>
  </si>
  <si>
    <t>A&amp;M International Services</t>
  </si>
  <si>
    <t>Air BP Sales Romania</t>
  </si>
  <si>
    <t>05.07.23</t>
  </si>
  <si>
    <t>06.07.23</t>
  </si>
  <si>
    <t>Organizare reuniunii 21-22.06.23 Dangerous Goods European Liaison Group</t>
  </si>
  <si>
    <t>04.07.23</t>
  </si>
  <si>
    <t>Scaun Pure M Black 4buc</t>
  </si>
  <si>
    <t>Apa consum 19l</t>
  </si>
  <si>
    <t>Asistenta tehnica mai23 pt EPA-M</t>
  </si>
  <si>
    <t>Servicii reparatii tamplarie metalica</t>
  </si>
  <si>
    <t>Servicii navigatie aeriana terminala pe aeroporturile din Bucuresti</t>
  </si>
  <si>
    <t>04.04.2023</t>
  </si>
  <si>
    <t>Cval piese auto</t>
  </si>
  <si>
    <t>Dezvolatre si implementare D406</t>
  </si>
  <si>
    <t>04.07.2023</t>
  </si>
  <si>
    <t>06.07.2023</t>
  </si>
  <si>
    <t>30.06.2023</t>
  </si>
  <si>
    <t>Taxa instruire curs: Managementul si gestiunea informatiilor</t>
  </si>
  <si>
    <t>03.07.2023</t>
  </si>
  <si>
    <t xml:space="preserve">Taxa curs Advanced SMS </t>
  </si>
  <si>
    <t xml:space="preserve">Taxa curs EASA Air Operation </t>
  </si>
  <si>
    <t>04.07.023</t>
  </si>
  <si>
    <t>Servicii curatenie mai 2023</t>
  </si>
  <si>
    <t>Combustibil aviatie mai 2023</t>
  </si>
  <si>
    <t>01.06.2023</t>
  </si>
  <si>
    <t>Servicii paza mai 2023</t>
  </si>
  <si>
    <t>Cval Petrol Jet A1</t>
  </si>
  <si>
    <t>02.06.2023</t>
  </si>
  <si>
    <t>Mentenanta, actualizare software, back up aplicatie de gestionare si examinare operatori UAS</t>
  </si>
  <si>
    <t>Altex Romania</t>
  </si>
  <si>
    <t>Connexial Ro</t>
  </si>
  <si>
    <t>Ez Biz</t>
  </si>
  <si>
    <t>Istyle Retail</t>
  </si>
  <si>
    <t>Neoxis IT</t>
  </si>
  <si>
    <t>07.07.23</t>
  </si>
  <si>
    <t>Cval servicii reinstalare 2 statii aplicatie Wizsalary</t>
  </si>
  <si>
    <t>Servicii permanente de administrare IT</t>
  </si>
  <si>
    <t>Magnet neodim disc</t>
  </si>
  <si>
    <t>03.06.23</t>
  </si>
  <si>
    <t>Abonament Lege 5 Online iul-sept 23</t>
  </si>
  <si>
    <t>073.06.2023</t>
  </si>
  <si>
    <t>Unitate UPS 8 buc</t>
  </si>
  <si>
    <t>Apple MBA 5buc</t>
  </si>
  <si>
    <t>Licenta permanenta Adobe Acrobat Pro 2020</t>
  </si>
  <si>
    <t>Piese si accesorii pentru copiator</t>
  </si>
  <si>
    <t>Aeroportul Int'l Baia Mare</t>
  </si>
  <si>
    <t>Link Buider</t>
  </si>
  <si>
    <t>FedEx</t>
  </si>
  <si>
    <t xml:space="preserve">Roservotech </t>
  </si>
  <si>
    <t>Norvegian Special Mission</t>
  </si>
  <si>
    <t>Servicii mentenanta / intretinere echipament Fitness Kettler</t>
  </si>
  <si>
    <t>11.07.23</t>
  </si>
  <si>
    <t>Servicii handling aeroport Baia Mare</t>
  </si>
  <si>
    <t>12.07.23</t>
  </si>
  <si>
    <t>Serv de intretinere, constatare si remediere defectiuni tamplarie aluminiu</t>
  </si>
  <si>
    <t>Piese, cabluri, materiale dep IT</t>
  </si>
  <si>
    <t>05.07.2023</t>
  </si>
  <si>
    <t>24.06.2023</t>
  </si>
  <si>
    <t>Servicii informatice pt efectuarea si gestionarea tranzactiilor e-comerce 18-24.06.23</t>
  </si>
  <si>
    <t>01.07.2023</t>
  </si>
  <si>
    <t>Servicii informatice pt efectuarea si gestionarea tranzactiilor e-comerce 25.06-01.07.23</t>
  </si>
  <si>
    <t>Servicii de legare si arhivare mai 23</t>
  </si>
  <si>
    <t>13.07.23</t>
  </si>
  <si>
    <t>Cval piese copiator</t>
  </si>
  <si>
    <t>Servicii spalare automata</t>
  </si>
  <si>
    <t>Servicii medicina muncii mai 23</t>
  </si>
  <si>
    <t>Servicii transport aerian imp/exp, formalitati vamale</t>
  </si>
  <si>
    <t>Kit inlocuire lentila instalata pe aeronava pt Laser Altimetru</t>
  </si>
  <si>
    <t>Hidroelectrica</t>
  </si>
  <si>
    <t>Cval  Apa 19L</t>
  </si>
  <si>
    <t>14.07.23</t>
  </si>
  <si>
    <t>22.06.2023</t>
  </si>
  <si>
    <t>Energie electrica Ianuarie 23</t>
  </si>
  <si>
    <t>21.06.2023</t>
  </si>
  <si>
    <t>Energie electrica Februarie 23</t>
  </si>
  <si>
    <t>Cval bil av Buc - Cluj 22.06.23</t>
  </si>
  <si>
    <t>Cval bil av Satu Mare 19-23.06.23</t>
  </si>
  <si>
    <t>12.07.2023</t>
  </si>
  <si>
    <t xml:space="preserve">Servicii de telecomunicatii AFTN mai 23 </t>
  </si>
  <si>
    <t>Cval bil av Timisoara 08.06.23</t>
  </si>
  <si>
    <t>Cval bil av Londra 18-23.06.23</t>
  </si>
  <si>
    <t>Cval bil av Timisoara 07-08.06.23</t>
  </si>
  <si>
    <t>Cval bil av Belgia 26-29.06.23</t>
  </si>
  <si>
    <t>Cval bil av Brussel 27-30.06.23</t>
  </si>
  <si>
    <t>Cval bil av Amsterdam 15-23.07.23</t>
  </si>
  <si>
    <t>Cval bil av  Amsterdam 18-21.06.23</t>
  </si>
  <si>
    <t xml:space="preserve">Cval bil av Londra 26.06-02.07.23 </t>
  </si>
  <si>
    <t>08.07.2023</t>
  </si>
  <si>
    <t>Servicii informatice tranzactii plati online 02-08.07.23</t>
  </si>
  <si>
    <t>17.07.23</t>
  </si>
  <si>
    <t>Cval bil av Buc -Paris 20-22.06.23</t>
  </si>
  <si>
    <t>18.07.23</t>
  </si>
  <si>
    <t>17.04.2023</t>
  </si>
  <si>
    <t>14.07.2023</t>
  </si>
  <si>
    <t>Cval tichete vacanta</t>
  </si>
  <si>
    <t>Survey Topo Solutions</t>
  </si>
  <si>
    <t>Router M7350</t>
  </si>
  <si>
    <t>19.07.23</t>
  </si>
  <si>
    <t>10.07.2023</t>
  </si>
  <si>
    <t>07.07.2023</t>
  </si>
  <si>
    <t>Cval servicii de operare si intretinere a sist. AFIS- UNIFIS 3000 08.06-07.07.23</t>
  </si>
  <si>
    <t>10.07.23</t>
  </si>
  <si>
    <t>Cval ab internet mai 23</t>
  </si>
  <si>
    <t>Cval ab analogic mai 23</t>
  </si>
  <si>
    <t>Cartus toner+ calc de birou 2 buc</t>
  </si>
  <si>
    <t>Echipament de protectie inspectori aeronautici</t>
  </si>
  <si>
    <t>Acumulator DJI TB50 2buc</t>
  </si>
  <si>
    <t>Quartz Asig Broker de Asig</t>
  </si>
  <si>
    <t>Tx instruire curs "Comunicare pe timp de criza, rel publice, managementul conflictelor"</t>
  </si>
  <si>
    <t>Cval pol agig J137037731 R2 asig cladire</t>
  </si>
  <si>
    <t>13.07.2023</t>
  </si>
  <si>
    <t xml:space="preserve">Cval bil av Timisoara 03-07.07.23 </t>
  </si>
  <si>
    <t>29.06.2023</t>
  </si>
  <si>
    <t xml:space="preserve">Cval bil av Cluj 06-07.07.23 </t>
  </si>
  <si>
    <t>19.07.2023</t>
  </si>
  <si>
    <t>18.07.2023</t>
  </si>
  <si>
    <t>Apa Nova Bucuresti</t>
  </si>
  <si>
    <t>Olimpic International Turism</t>
  </si>
  <si>
    <t>Servicii alimentare apa mai23</t>
  </si>
  <si>
    <t>11.07.2023</t>
  </si>
  <si>
    <t>21.07.23</t>
  </si>
  <si>
    <t>Servicii ascensoare iunie23</t>
  </si>
  <si>
    <t>Servicii aeroportuare iunie 23</t>
  </si>
  <si>
    <t>Chirie teren iulie 23</t>
  </si>
  <si>
    <t>Chirie magazie depozit iulie 23</t>
  </si>
  <si>
    <t>Servicii colectare deseuri menajere iunie23</t>
  </si>
  <si>
    <t>05.06.2023</t>
  </si>
  <si>
    <t>Servicii mentenanta web mai23</t>
  </si>
  <si>
    <t>Energie electrica recalcul  martie, aprilie23</t>
  </si>
  <si>
    <t xml:space="preserve">Cval bilet avion Cluj 05-07.07.23 </t>
  </si>
  <si>
    <t>Cval bilet avion Frankfurt 19-25.06.23</t>
  </si>
  <si>
    <t>Verificare metrologica echipamente</t>
  </si>
  <si>
    <t xml:space="preserve">Parcare pentru aeronava </t>
  </si>
  <si>
    <t xml:space="preserve">Cval bilet avion Timisoara  02-07.07.23 </t>
  </si>
  <si>
    <t>Cval bil av Timisoara 25-26.06.23</t>
  </si>
  <si>
    <t>Servicii de mentenanta cladire sediu pt mai 23</t>
  </si>
  <si>
    <t>Cval curs instruire EASA Part 145</t>
  </si>
  <si>
    <t>Servicii intretinere si reparatii Software</t>
  </si>
  <si>
    <t>24.07.23</t>
  </si>
  <si>
    <t>Organizarea reuniunii DGELG</t>
  </si>
  <si>
    <t>Emitere/Reemitere permis acces permanent pt vehicul PSI-O - buc 7</t>
  </si>
  <si>
    <t>Cablu flexibil 6 fire</t>
  </si>
  <si>
    <t>Cval Jacheta Contrast Trafic 2buc</t>
  </si>
  <si>
    <t>26.07.23</t>
  </si>
  <si>
    <t>Mocheta +Adeziv - renovare</t>
  </si>
  <si>
    <t>24.07.2023</t>
  </si>
  <si>
    <t>07.04.2023</t>
  </si>
  <si>
    <t>Back up, testare back up</t>
  </si>
  <si>
    <t>Termen scadent</t>
  </si>
  <si>
    <t>Travel Time</t>
  </si>
  <si>
    <t>cval bilet avion</t>
  </si>
  <si>
    <t>cval digi mobil</t>
  </si>
  <si>
    <t>cval convorbiri mobile</t>
  </si>
  <si>
    <t>cval spalat auto</t>
  </si>
  <si>
    <t>corectie oct 22-mai23</t>
  </si>
  <si>
    <t>J info Tours</t>
  </si>
  <si>
    <t>FEDEX</t>
  </si>
  <si>
    <t>cval prest serv</t>
  </si>
  <si>
    <t>Negulescu Gh PFA</t>
  </si>
  <si>
    <t>Fundatia Centrul de Formare APSAP</t>
  </si>
  <si>
    <t>Roextrem Profesional</t>
  </si>
  <si>
    <t>21.07.2023</t>
  </si>
  <si>
    <t>Servicii alpinism refacere ancorare machete</t>
  </si>
  <si>
    <t>25.07.23</t>
  </si>
  <si>
    <t>27.07.23</t>
  </si>
  <si>
    <t>28.07.23</t>
  </si>
  <si>
    <t>cval apa 19l</t>
  </si>
  <si>
    <t xml:space="preserve">Curs Comunicare in administratie </t>
  </si>
  <si>
    <t>Servicii telecomunicatii mai 23</t>
  </si>
  <si>
    <t>Cval casti avion A30</t>
  </si>
  <si>
    <t>Servicii reparatie tamplarie metalica iunie 23</t>
  </si>
  <si>
    <t>Certificarea medicala a personalului aeronautic civil 01-30.06.23</t>
  </si>
  <si>
    <t>26.07.2023</t>
  </si>
  <si>
    <t>22.07.2023</t>
  </si>
  <si>
    <t>Serv informatice plati online 16-22.07.23</t>
  </si>
  <si>
    <t>25.07.2023</t>
  </si>
  <si>
    <t>Program pregatire NAA Inspectors 17-21.07.23</t>
  </si>
  <si>
    <t>Curs Risk management 04-05.09.23</t>
  </si>
  <si>
    <t>APSAP Trading</t>
  </si>
  <si>
    <t>Metromat</t>
  </si>
  <si>
    <t>Comunicare in administratie Slabu Viorel 02-07.07.23</t>
  </si>
  <si>
    <t>31.07.23</t>
  </si>
  <si>
    <t>Servicii paza iunie23</t>
  </si>
  <si>
    <t>Certificat etalonare Inregistrator de temperatura si umiditate aer Testo 175H1</t>
  </si>
  <si>
    <t xml:space="preserve">Inregistrator de temperatura si umiditate aer Testo 175H1 </t>
  </si>
  <si>
    <t>Mentenanta software</t>
  </si>
  <si>
    <t xml:space="preserve"> Mentenanta software- actualizare</t>
  </si>
  <si>
    <t>Back up baza de date</t>
  </si>
  <si>
    <t>Servicii de intretinere si reparatii - intretinere la sist. de imprimare</t>
  </si>
  <si>
    <t>A&amp;M Int'l Services</t>
  </si>
  <si>
    <t>Servicii curatenie- intretinere iunie23</t>
  </si>
  <si>
    <t>01.08.23</t>
  </si>
  <si>
    <t>Combustibil aviatie iunie 23</t>
  </si>
  <si>
    <t>02.07.2023</t>
  </si>
  <si>
    <t>Servicii permanente de administratie IT</t>
  </si>
  <si>
    <t>Prestari servicii reparare centrala telefonica</t>
  </si>
  <si>
    <t>Service intretinere Wizsalary iunie23</t>
  </si>
  <si>
    <t xml:space="preserve">Omniasig Vienna Insurance </t>
  </si>
  <si>
    <t>17.07.2023</t>
  </si>
  <si>
    <t>Polita RCA</t>
  </si>
  <si>
    <t xml:space="preserve">Cval bilet avion </t>
  </si>
  <si>
    <t>02.08.23</t>
  </si>
  <si>
    <t xml:space="preserve">Cartus toner </t>
  </si>
  <si>
    <t>Drum black (piesa xerox)</t>
  </si>
  <si>
    <t>Servicii navigatie aeriana</t>
  </si>
  <si>
    <t>03.08.23</t>
  </si>
  <si>
    <t>Servicii telecomunicatiiaeronautice</t>
  </si>
  <si>
    <t>Energie electrica iunie 23</t>
  </si>
  <si>
    <t>04.08.23</t>
  </si>
  <si>
    <t>Produse papetarie</t>
  </si>
  <si>
    <t>Inlocuire piesa defecta Tray4 cover</t>
  </si>
  <si>
    <t>Cval mat consumabile intretinere sediu</t>
  </si>
  <si>
    <t>03.08.2023</t>
  </si>
  <si>
    <t>02.08.2023</t>
  </si>
  <si>
    <t>Incarcare carduri vacanta</t>
  </si>
  <si>
    <t>NU SUNT PLATI FURNIZORI</t>
  </si>
  <si>
    <t>08.08.2023</t>
  </si>
  <si>
    <t>29.07.2023</t>
  </si>
  <si>
    <t>cval servicii informatice tranzactii ecommerce</t>
  </si>
  <si>
    <t>09.08.23</t>
  </si>
  <si>
    <t>21.09.23</t>
  </si>
  <si>
    <t>22.08.23</t>
  </si>
  <si>
    <t>Romania Libera Media Group</t>
  </si>
  <si>
    <t>C solution</t>
  </si>
  <si>
    <t>Lectoform Consulting</t>
  </si>
  <si>
    <t>LC Travel Moment</t>
  </si>
  <si>
    <t>Cval bilete avion</t>
  </si>
  <si>
    <t>Husa tableta, mouse, drum unit original multifunctional</t>
  </si>
  <si>
    <t>22.08.2023</t>
  </si>
  <si>
    <t>15.07.2023</t>
  </si>
  <si>
    <t>cval serv informatice august 23</t>
  </si>
  <si>
    <t>21.08.2023</t>
  </si>
  <si>
    <t>12.08.2023</t>
  </si>
  <si>
    <t>21.08.23</t>
  </si>
  <si>
    <t>18.08.2023</t>
  </si>
  <si>
    <t>cval anunt ocupare post vacant</t>
  </si>
  <si>
    <t xml:space="preserve">cval anunt ocupare post vacant </t>
  </si>
  <si>
    <t>31.03.2023</t>
  </si>
  <si>
    <t>Anunturi in mica publicitate -licitatie</t>
  </si>
  <si>
    <t>23.08.23</t>
  </si>
  <si>
    <t>16.08.2023</t>
  </si>
  <si>
    <t>Taxa curs</t>
  </si>
  <si>
    <t xml:space="preserve">Servicii cazare participare curs </t>
  </si>
  <si>
    <t xml:space="preserve">Taxa curs </t>
  </si>
  <si>
    <t xml:space="preserve">Cheltuieli curs </t>
  </si>
  <si>
    <t>Cheltuieli curs</t>
  </si>
  <si>
    <t>10.08.2023</t>
  </si>
  <si>
    <t>Chirie teren august 2023</t>
  </si>
  <si>
    <t>11.08.23</t>
  </si>
  <si>
    <t>09.08.2023</t>
  </si>
  <si>
    <t>Chirie magazii- depozite august 23</t>
  </si>
  <si>
    <t xml:space="preserve">Cval bilete de avion </t>
  </si>
  <si>
    <t>24.08.23</t>
  </si>
  <si>
    <t>Servicii cazare participare curs</t>
  </si>
  <si>
    <t>Cval bilete de avion</t>
  </si>
  <si>
    <t>Orange - fz utilitati</t>
  </si>
  <si>
    <t xml:space="preserve">ROMANIA LIBERA MEDIA </t>
  </si>
  <si>
    <t>Mob Intermedia Sistems</t>
  </si>
  <si>
    <t>SOFEMA AVIATION SERVICES</t>
  </si>
  <si>
    <t>eur</t>
  </si>
  <si>
    <t>19.08.2023</t>
  </si>
  <si>
    <t>Servicii informatice pentru efectuarea si gestionarea tranzactiilor e-commerce</t>
  </si>
  <si>
    <t>24.08.2023</t>
  </si>
  <si>
    <t>25.08.23</t>
  </si>
  <si>
    <t>Servicii traducere legalizare</t>
  </si>
  <si>
    <t>Carduri de vacanta</t>
  </si>
  <si>
    <t>Cval abonament telefonic</t>
  </si>
  <si>
    <t>Publicare anunt concurs</t>
  </si>
  <si>
    <t>10.08.23</t>
  </si>
  <si>
    <t>Cval bilet avion</t>
  </si>
  <si>
    <t>31.07.2023</t>
  </si>
  <si>
    <t>27.07.2023</t>
  </si>
  <si>
    <t>Service Wizsalary</t>
  </si>
  <si>
    <t>Servicii de intretinere, constatare si remediere defectiuni tamplarie aluminiu iulie 2023</t>
  </si>
  <si>
    <t xml:space="preserve">Taxa curs EASA PART 145 </t>
  </si>
  <si>
    <t>Vouchere de vacanta</t>
  </si>
  <si>
    <t>Chirie magazie- Depozite august 23</t>
  </si>
  <si>
    <t>29.08.23</t>
  </si>
  <si>
    <t>17.08.2023</t>
  </si>
  <si>
    <t>17.08.23</t>
  </si>
  <si>
    <t>A &amp; M International Services</t>
  </si>
  <si>
    <t>Coverall Trade Partener</t>
  </si>
  <si>
    <t>Grid Security Systems</t>
  </si>
  <si>
    <t>Fast Brokers - Broker de Asig Reasig</t>
  </si>
  <si>
    <t>Servicii curatenie iulie 2023</t>
  </si>
  <si>
    <t>Avans servicii remediere tocuri si usi lemn</t>
  </si>
  <si>
    <t>Servicii paza iulie 2023</t>
  </si>
  <si>
    <t>Servicii intretinere si reparatie centrala telefonica iulie 2023</t>
  </si>
  <si>
    <t>Combustibil aviatie iulie 2023</t>
  </si>
  <si>
    <t>Asistenta tehnica EPA  iulie 23</t>
  </si>
  <si>
    <t xml:space="preserve">Servicii hoteliere participare curs </t>
  </si>
  <si>
    <t>Taxa curs Etica profesionala si comunicare cu cetetenii</t>
  </si>
  <si>
    <t>Rata 1 polita asig  raspundere civila profesionala</t>
  </si>
  <si>
    <t>04.08.2023</t>
  </si>
  <si>
    <t>01.08.2023</t>
  </si>
  <si>
    <t>30.08.23</t>
  </si>
  <si>
    <t>15.08.2023</t>
  </si>
  <si>
    <t>Sistem detectie incendiu</t>
  </si>
  <si>
    <t>28.08.23</t>
  </si>
  <si>
    <t>Ansamblu echipament control acces</t>
  </si>
  <si>
    <t>07.08.23</t>
  </si>
  <si>
    <t>07.08.2023</t>
  </si>
  <si>
    <t>23.08.2023</t>
  </si>
  <si>
    <t>ASIROM VIENNA INSURANCE GROUP</t>
  </si>
  <si>
    <t xml:space="preserve">Cval bilete avion </t>
  </si>
  <si>
    <t>31.08.23</t>
  </si>
  <si>
    <t>Piese copiator</t>
  </si>
  <si>
    <t>Asigurare pt personalul aeronautic civil navigant</t>
  </si>
  <si>
    <t>RER Ecologic</t>
  </si>
  <si>
    <t>Standard Consulting</t>
  </si>
  <si>
    <t>Servicii administrare IT si reparare si intretinere a echip informatic iulie 23</t>
  </si>
  <si>
    <t>01.09.23</t>
  </si>
  <si>
    <t>28.07.2023</t>
  </si>
  <si>
    <t>16.08.23</t>
  </si>
  <si>
    <t xml:space="preserve">Servicii cazare participare pregatire profesionala curs Etica Integritate si Anticoruptie </t>
  </si>
  <si>
    <t>Tarif  pregatire profesionala curs Etica Integritate si Anticoruptie</t>
  </si>
  <si>
    <t>Colectare deseuri menajere iulie 2023</t>
  </si>
  <si>
    <t>Servicii de intretinere sistem imprimare iulie 23</t>
  </si>
  <si>
    <t>28.08.2023</t>
  </si>
  <si>
    <t>25.08.2023</t>
  </si>
  <si>
    <t xml:space="preserve">Servicii participare curs  Control Intern Managerial </t>
  </si>
  <si>
    <t>29.08.2023</t>
  </si>
  <si>
    <t>Vouchere vacanta</t>
  </si>
  <si>
    <t>01.09.2023</t>
  </si>
  <si>
    <t>Servicii aeroportuare</t>
  </si>
  <si>
    <t>Romatsa RA</t>
  </si>
  <si>
    <t>Energie electrica iulie 23</t>
  </si>
  <si>
    <t>04.09.23</t>
  </si>
  <si>
    <t>Servicii telecomunicatii</t>
  </si>
  <si>
    <t>Servicii navigabilitate</t>
  </si>
  <si>
    <t>04.09.2023</t>
  </si>
  <si>
    <t>TVA import, tx procesare formalitati vamale- FMS Desktop Trainer</t>
  </si>
  <si>
    <t>Transport piese de schimb</t>
  </si>
  <si>
    <t>05.09.23</t>
  </si>
  <si>
    <t>Combustibil parc auto iulie23</t>
  </si>
  <si>
    <t>Servicii mentenanta One Softeare iulie 23</t>
  </si>
  <si>
    <t>Servicii mentenanta aplicatie gestionare operatori UAS iulie 23</t>
  </si>
  <si>
    <t>Servicii mentenanta Baza de date de siguranta iulie 23</t>
  </si>
  <si>
    <t>Zugraveli cu vopsea lavabila alba si albastra</t>
  </si>
  <si>
    <t>06.09.23</t>
  </si>
  <si>
    <t>Kit tastatura</t>
  </si>
  <si>
    <t>08.08.23</t>
  </si>
  <si>
    <t>Cval plase insecte</t>
  </si>
  <si>
    <t>Servicii spalatorie iulie 23</t>
  </si>
  <si>
    <t>Tik Media Solutions</t>
  </si>
  <si>
    <t>Servicii de constatare, remediere si furnizare piese de schimb pt jaluzele</t>
  </si>
  <si>
    <t>18.08.23</t>
  </si>
  <si>
    <t>07.09.23</t>
  </si>
  <si>
    <t>Achizitie unitati PC</t>
  </si>
  <si>
    <t>Hard disk HPE</t>
  </si>
  <si>
    <t>06.09.2023</t>
  </si>
  <si>
    <t>05.09.2023</t>
  </si>
  <si>
    <t>Cval vouchere de vacanta</t>
  </si>
  <si>
    <t>11.08.2023</t>
  </si>
  <si>
    <t>Servicii internet iulie 2023</t>
  </si>
  <si>
    <t>08.09.23</t>
  </si>
  <si>
    <t>Cval cartuse toner imprimanta</t>
  </si>
  <si>
    <t>Servicii intretinere si reparatii software</t>
  </si>
  <si>
    <t>Taxa curs Instroduction to Emergency Management at Airports</t>
  </si>
  <si>
    <t>50432 545</t>
  </si>
  <si>
    <t>Taxa curs online UAS SORA</t>
  </si>
  <si>
    <t>07.09.2023</t>
  </si>
  <si>
    <t>31.08.2023</t>
  </si>
  <si>
    <t>Servicii operare si intretinere sistem AFIS UNIFIS 3000</t>
  </si>
  <si>
    <t>11.09.23</t>
  </si>
  <si>
    <t>Cval Harta Ruta Lower</t>
  </si>
  <si>
    <t>12.09.23</t>
  </si>
  <si>
    <t>26.08.2023</t>
  </si>
  <si>
    <t>02.09.2023</t>
  </si>
  <si>
    <t>11.09.2023</t>
  </si>
  <si>
    <t>Cval tichete de masa</t>
  </si>
  <si>
    <t>E.ON Energie</t>
  </si>
  <si>
    <t>Ascensorul SA</t>
  </si>
  <si>
    <t>Fabrica de Steaguri</t>
  </si>
  <si>
    <t>Fabrica de Personalizari</t>
  </si>
  <si>
    <t>UTI Construction and FacilityManagement</t>
  </si>
  <si>
    <t>ROCKWEEL</t>
  </si>
  <si>
    <t>SITA</t>
  </si>
  <si>
    <t>Deseuri menajere iulie 2023</t>
  </si>
  <si>
    <t>14.09.23</t>
  </si>
  <si>
    <t>Recalcul pret furnizare iunie 2023</t>
  </si>
  <si>
    <t>13.09.23</t>
  </si>
  <si>
    <t>Prestari servicii RSVTI aug 23</t>
  </si>
  <si>
    <t>09.09.2023</t>
  </si>
  <si>
    <t>Servicii informatice pt efectuarea si gestionarea tranzaciilor e-commerce 03-09.09.23</t>
  </si>
  <si>
    <t>Remediere usa si toc de usa din lemn</t>
  </si>
  <si>
    <t>Cval Kerosen Jet Fuel</t>
  </si>
  <si>
    <t>Set steag + port drapel</t>
  </si>
  <si>
    <t>Cval steaguri</t>
  </si>
  <si>
    <t>Ab lunar de date mobile aug 23</t>
  </si>
  <si>
    <t>Servicii de Televiziune prin cablu, Convorbiri iulie 2023</t>
  </si>
  <si>
    <t>Mentenanta cladire iulie 2023</t>
  </si>
  <si>
    <t>Cval desktop trainer</t>
  </si>
  <si>
    <t>Mesaje si servicii de comunicatii SITATEX IP</t>
  </si>
  <si>
    <t>13.09.2023</t>
  </si>
  <si>
    <t>14.09.2023</t>
  </si>
  <si>
    <t>Taxa curs Advanced Aviation Lead Auditor</t>
  </si>
  <si>
    <t>Servicii alimentare apa, canalizare august 23</t>
  </si>
  <si>
    <t>19.09.23</t>
  </si>
  <si>
    <t>CAMP</t>
  </si>
  <si>
    <t>Costruma Design</t>
  </si>
  <si>
    <t>Servicii mochetare personalizata, demontare, montaj si accesorii</t>
  </si>
  <si>
    <t>15.09.2023</t>
  </si>
  <si>
    <t>Chirie teren sept</t>
  </si>
  <si>
    <t>20.09.23</t>
  </si>
  <si>
    <t>Prestari servicii ascensoare Aug23</t>
  </si>
  <si>
    <t>18.09.2023</t>
  </si>
  <si>
    <t>Abonament 1 an CAMP</t>
  </si>
  <si>
    <t>CAA International Limited</t>
  </si>
  <si>
    <t xml:space="preserve">Bangkokair Aviation Training Center </t>
  </si>
  <si>
    <t>19.09.2023</t>
  </si>
  <si>
    <t>16.09.2023</t>
  </si>
  <si>
    <t>22.09.23</t>
  </si>
  <si>
    <t>Servicii informaticetranzactii e-commerce 10-16.09.23</t>
  </si>
  <si>
    <t>Cval telefon mobil</t>
  </si>
  <si>
    <t>Service, mentenanta echipament fitness</t>
  </si>
  <si>
    <t>08.09.2023</t>
  </si>
  <si>
    <t>Parcare eronave Romaero sept 23</t>
  </si>
  <si>
    <t>21.09.2023</t>
  </si>
  <si>
    <t xml:space="preserve"> Taxa curs Just Culture fir the Team </t>
  </si>
  <si>
    <t xml:space="preserve">Taxa curs Security Management System </t>
  </si>
  <si>
    <t>Taxa curs Maintenance Programme</t>
  </si>
  <si>
    <t>Airports Council International</t>
  </si>
  <si>
    <t>Creative Business Management</t>
  </si>
  <si>
    <t>28.09.23</t>
  </si>
  <si>
    <t>RA Aeroportul International Craiova</t>
  </si>
  <si>
    <t>Fedex Expres</t>
  </si>
  <si>
    <t>AM International</t>
  </si>
  <si>
    <t>Indaco</t>
  </si>
  <si>
    <t>29.09.23</t>
  </si>
  <si>
    <t>03.10.23</t>
  </si>
  <si>
    <t>04.10.23</t>
  </si>
  <si>
    <t>cval taxa Competente digitale</t>
  </si>
  <si>
    <t>27.09.23</t>
  </si>
  <si>
    <t>30.08.2023</t>
  </si>
  <si>
    <t xml:space="preserve">cval materiale consumabile si piese de schimb </t>
  </si>
  <si>
    <t>cval taxa curs ACI-IACO</t>
  </si>
  <si>
    <t>18.09.23</t>
  </si>
  <si>
    <t>cval servicii spalare automata</t>
  </si>
  <si>
    <t>cval consum carburant parc auto</t>
  </si>
  <si>
    <t>30.09.23</t>
  </si>
  <si>
    <t xml:space="preserve">cval inspectie set injectoare avion </t>
  </si>
  <si>
    <t>cval prest serv paza august 23</t>
  </si>
  <si>
    <t>cval serv curatenie august 23</t>
  </si>
  <si>
    <t>cval asistenta tehnica</t>
  </si>
  <si>
    <t>cval taxe aeroport</t>
  </si>
  <si>
    <t xml:space="preserve">cval prest serv august 23 </t>
  </si>
  <si>
    <t>cval serv tamplarie metalica aug 23</t>
  </si>
  <si>
    <t>cval serv mentenanta echipamente si securitate informatica</t>
  </si>
  <si>
    <t>cval abonament Lege 5 Online</t>
  </si>
  <si>
    <t>cval servicii proiectare sisteme de supraveghere video, detectare si alarmare efractie aug 23</t>
  </si>
  <si>
    <t>cval piese schimb</t>
  </si>
  <si>
    <t xml:space="preserve">cval piese schimb </t>
  </si>
  <si>
    <t xml:space="preserve">cval avans zugraveli </t>
  </si>
  <si>
    <t>25.09.2023</t>
  </si>
  <si>
    <t>23.09.2023</t>
  </si>
  <si>
    <t xml:space="preserve">cval servicii informatice efectuare si gestionare tranzactii ecommerce </t>
  </si>
  <si>
    <t>26.09.23</t>
  </si>
  <si>
    <t>cval serv mentenanta jaluzele</t>
  </si>
  <si>
    <t>02.10.2023</t>
  </si>
  <si>
    <t>27.09.2023</t>
  </si>
  <si>
    <t>cval taxa curs EU Aviation Law</t>
  </si>
  <si>
    <t>02.10.23</t>
  </si>
  <si>
    <t>22.09.2023</t>
  </si>
  <si>
    <t>Cval echipament lucru</t>
  </si>
  <si>
    <t>Toner black copiator</t>
  </si>
  <si>
    <t>cval combustibil aviatie august</t>
  </si>
  <si>
    <t xml:space="preserve">Curs EASA Aircrew Licensing </t>
  </si>
  <si>
    <t>360 Revolution</t>
  </si>
  <si>
    <t>Eutron Invest Romania</t>
  </si>
  <si>
    <t>Olimpic International</t>
  </si>
  <si>
    <t>Regia Autonoma Monetaria Statului</t>
  </si>
  <si>
    <t>RER Ecologic Service Bucuresti</t>
  </si>
  <si>
    <t>Sofit Ware</t>
  </si>
  <si>
    <t>Pratt Whitney Canada</t>
  </si>
  <si>
    <t>F.125025/28.08.23 Inspectie set injectoare motor PT6A-60A</t>
  </si>
  <si>
    <t>cval servicii telecomunicatii aug23</t>
  </si>
  <si>
    <t>05.10.23</t>
  </si>
  <si>
    <t>cval servicii navigatie aeriana terminala pe aeroporturi august 23</t>
  </si>
  <si>
    <t>cval servicii  navigatie aeriana terminala pe aeroporturi august 23</t>
  </si>
  <si>
    <t>Energie electrica august 23</t>
  </si>
  <si>
    <t>Servicii sonorizare</t>
  </si>
  <si>
    <t>Publicare anunt concurs ocupare locuri vacante</t>
  </si>
  <si>
    <t>06.10.23</t>
  </si>
  <si>
    <t>Servicii intretinere si reparatii sistem imprimare august23</t>
  </si>
  <si>
    <t>Licenta Adobe Acrobat Pro 2020Win 5buc</t>
  </si>
  <si>
    <t>Servicii colectare, transport deseuri reciclabile august 23</t>
  </si>
  <si>
    <t>Servicii de remediere si personalizare medalii</t>
  </si>
  <si>
    <t>Cval ribon</t>
  </si>
  <si>
    <t>04.10.2023</t>
  </si>
  <si>
    <t>30.09.2023</t>
  </si>
  <si>
    <t>Servicii operare si intretinere a sistemului AFIS-UNIFIS3000 sept 23</t>
  </si>
  <si>
    <t>01.10.23</t>
  </si>
  <si>
    <t>09.10.23</t>
  </si>
  <si>
    <t>Suport tehnic si mentenanta OneSoftware- baza de date aug23</t>
  </si>
  <si>
    <t>Gestiune documente si fluxuri de lucru aug23</t>
  </si>
  <si>
    <t>Back up baza de date aug23</t>
  </si>
  <si>
    <t>05.10.2023</t>
  </si>
  <si>
    <t>Editura CH Beck</t>
  </si>
  <si>
    <t>12.09.2023</t>
  </si>
  <si>
    <t>Lucrari mentenanta cladire sediu august 23</t>
  </si>
  <si>
    <t>10.10.23</t>
  </si>
  <si>
    <t>29.09.2023</t>
  </si>
  <si>
    <t>Cval Cartea de contracte</t>
  </si>
  <si>
    <t>Activare lunara cartela proximitate parcare publica</t>
  </si>
  <si>
    <t>11.10.23</t>
  </si>
  <si>
    <t>09.10.2023</t>
  </si>
  <si>
    <t>28.09.2023</t>
  </si>
  <si>
    <t>10.10.2023</t>
  </si>
  <si>
    <t>CNPR Bucuresti 18</t>
  </si>
  <si>
    <t>Taxe postale -corespondenta</t>
  </si>
  <si>
    <t>CNPR Bucuresti 19</t>
  </si>
  <si>
    <t>CNPR Bucuresti 20</t>
  </si>
  <si>
    <t>CNPR Bucuresti 21</t>
  </si>
  <si>
    <t>1180/00008898</t>
  </si>
  <si>
    <t>12.10.23</t>
  </si>
  <si>
    <t>1180/00008934</t>
  </si>
  <si>
    <t>1180/00008915</t>
  </si>
  <si>
    <t>1180/00010053</t>
  </si>
  <si>
    <t>Expert Zone</t>
  </si>
  <si>
    <t>Meda Consult</t>
  </si>
  <si>
    <t>Quartz Asig Broker de Asigurare</t>
  </si>
  <si>
    <t>CorelDRAW Grafics Suite 2023 Enterprise WIN/MAC</t>
  </si>
  <si>
    <t>Servicii transport aerian, formalitati vamale - piese Cessna</t>
  </si>
  <si>
    <t>Cval pachet tonere</t>
  </si>
  <si>
    <t xml:space="preserve">Asigurare cladire rata 3 </t>
  </si>
  <si>
    <t>Abonament software Antivirus GravityZone Security</t>
  </si>
  <si>
    <t>Servicii acces internet august 23</t>
  </si>
  <si>
    <t>13.10.23</t>
  </si>
  <si>
    <t>20.09.2023</t>
  </si>
  <si>
    <t>06.10.2023</t>
  </si>
  <si>
    <t>12.10.2023</t>
  </si>
  <si>
    <t>11.10.2023</t>
  </si>
  <si>
    <t>Orange Romania</t>
  </si>
  <si>
    <t>16.10.23</t>
  </si>
  <si>
    <t>Unique Promo</t>
  </si>
  <si>
    <t xml:space="preserve">Servicii de reinoire subscriptie electronica Fortigate </t>
  </si>
  <si>
    <t>17.10.23</t>
  </si>
  <si>
    <t>Servicii audiovizuale - ab cablu august 23</t>
  </si>
  <si>
    <t>Cartuse cerneala</t>
  </si>
  <si>
    <t>Servicii tiparire plicuri si invitatii eveniment</t>
  </si>
  <si>
    <t>17.09.2023</t>
  </si>
  <si>
    <t>Mentenanta, revizii, interventie, suport si consultanta turnichete, cititoare, LPR iunie, iulie si aug 23</t>
  </si>
  <si>
    <t>Focus Training</t>
  </si>
  <si>
    <t>Obsidian Com</t>
  </si>
  <si>
    <t>Romaero - plata executor</t>
  </si>
  <si>
    <t>F.485127/18.09.23 Prestari servicii RSVTI sept 23</t>
  </si>
  <si>
    <t>26.09.2023</t>
  </si>
  <si>
    <t>18.10.23</t>
  </si>
  <si>
    <t>Cval curs "Etica Integritate si Anticoruptie"</t>
  </si>
  <si>
    <t>Cartus toner Brother</t>
  </si>
  <si>
    <t>Abonament convorbiri telefonice aug 23</t>
  </si>
  <si>
    <t>03.10.2023</t>
  </si>
  <si>
    <t>Parcare aeronava oct 23</t>
  </si>
  <si>
    <t>Piese schimb copiator</t>
  </si>
  <si>
    <t>13.10.2023</t>
  </si>
  <si>
    <t>07.10.2023</t>
  </si>
  <si>
    <t>19.10.23</t>
  </si>
  <si>
    <t>Servicii telefonie mobila august23</t>
  </si>
  <si>
    <t>Licenta Nitro PDF Professional</t>
  </si>
  <si>
    <t xml:space="preserve">Cval taxa curs </t>
  </si>
  <si>
    <t>17.10.2023</t>
  </si>
  <si>
    <t>18.10.2023</t>
  </si>
  <si>
    <t>Chirie depozite sept, oct23</t>
  </si>
  <si>
    <t>Chirie teren oct23</t>
  </si>
  <si>
    <t>Institutul Bancar Roman</t>
  </si>
  <si>
    <t>Servicii dezvoltare/ mentenanta web aug23</t>
  </si>
  <si>
    <t>20.10.23</t>
  </si>
  <si>
    <t>Scola Superioara de Aviatie</t>
  </si>
  <si>
    <t>23.10.23</t>
  </si>
  <si>
    <t>FedEX Express</t>
  </si>
  <si>
    <t>Servicii transport piese avion</t>
  </si>
  <si>
    <t>24.10.23</t>
  </si>
  <si>
    <t>Servicii handling si servicii aeroportuare sept 23</t>
  </si>
  <si>
    <t>.</t>
  </si>
  <si>
    <t>Datirom Distribution</t>
  </si>
  <si>
    <t>Plenimax</t>
  </si>
  <si>
    <t>Cval stampile</t>
  </si>
  <si>
    <t>25.10.23</t>
  </si>
  <si>
    <t>Solutie stocare Nas Synology</t>
  </si>
  <si>
    <t>25.09.23</t>
  </si>
  <si>
    <t>Servicii apa+ canalizare sept 23</t>
  </si>
  <si>
    <t xml:space="preserve">Taxa instruire curs </t>
  </si>
  <si>
    <t>26.10.23</t>
  </si>
  <si>
    <t>Just Top Office</t>
  </si>
  <si>
    <t>Rentrop&amp; Straton</t>
  </si>
  <si>
    <t>UTI Construction and Facility Management</t>
  </si>
  <si>
    <t>Travel Management D&amp;R</t>
  </si>
  <si>
    <t>Prestari servicii ascensoare sept 23</t>
  </si>
  <si>
    <t>27.10.23</t>
  </si>
  <si>
    <t>Servicii de inspectie tehnica, revizie ascensor 2023</t>
  </si>
  <si>
    <t>25.10.2023</t>
  </si>
  <si>
    <t>14.10.2023</t>
  </si>
  <si>
    <t>Servicii informatice pentru efectuarea si gestionarea tranzactiilor e-commerce 08-14.10.23</t>
  </si>
  <si>
    <t>21.10.2023</t>
  </si>
  <si>
    <t>Servicii informatice pentru efectuarea si gestionarea tranzactiilor e-commerce 15-21.10.23</t>
  </si>
  <si>
    <t>Servicii de asistenta tehnica pt aplicatia informatica EPA-M sept23</t>
  </si>
  <si>
    <t>Lichid parbriz</t>
  </si>
  <si>
    <t>Piese auto</t>
  </si>
  <si>
    <t>Anvelope auto</t>
  </si>
  <si>
    <t>Cval servicii medicina muncii</t>
  </si>
  <si>
    <t>Servicii de intretinere, constatere si remediere defectiuni tamplarie aluminiu sept 23</t>
  </si>
  <si>
    <t xml:space="preserve">Seminar National de Contabilitate si Fiscalitate </t>
  </si>
  <si>
    <t>Servicii intretinere si reparare centrala telefonica sept 23</t>
  </si>
  <si>
    <t>Piese copiator si toner copiator</t>
  </si>
  <si>
    <t>Licenta Adobe Acrobat Pro2020 WinMac 3buc</t>
  </si>
  <si>
    <t>Servicii intretinere, reparatii instalatii si echipamente cladire AACR sept 23</t>
  </si>
  <si>
    <t>Servicii curatenie- intretinere sept 23</t>
  </si>
  <si>
    <t>Cval combustibil aviatie sept 23</t>
  </si>
  <si>
    <t>Cval carburant sept 23</t>
  </si>
  <si>
    <t>Servicii spalare auto sept23</t>
  </si>
  <si>
    <t>30.10.23</t>
  </si>
  <si>
    <t>26.10.2023</t>
  </si>
  <si>
    <t>GTI AVIATION TRAINING</t>
  </si>
  <si>
    <t xml:space="preserve">cval taxa curs </t>
  </si>
  <si>
    <t>30.10.2023</t>
  </si>
  <si>
    <t>31.10.23</t>
  </si>
  <si>
    <t>19.10.2023</t>
  </si>
  <si>
    <t>lei</t>
  </si>
  <si>
    <t>cval vouchere de vacanta</t>
  </si>
  <si>
    <t>27.10.2023</t>
  </si>
  <si>
    <t>20.10.2023</t>
  </si>
  <si>
    <t>cval reglari vouchere</t>
  </si>
  <si>
    <t>23.10.2023</t>
  </si>
  <si>
    <t>24.10.2023</t>
  </si>
  <si>
    <t>cval serv conexe</t>
  </si>
  <si>
    <t>01.10.2023</t>
  </si>
  <si>
    <t>cval serv paza</t>
  </si>
  <si>
    <t>MOB Intermedia Sistems</t>
  </si>
  <si>
    <t>Pro Wash Detailing</t>
  </si>
  <si>
    <t>ICAO</t>
  </si>
  <si>
    <t>usd</t>
  </si>
  <si>
    <t>Mailbox</t>
  </si>
  <si>
    <t>Office&amp;More</t>
  </si>
  <si>
    <t>Fedex Express Romania  Transportation SRL</t>
  </si>
  <si>
    <t>One Software SRL</t>
  </si>
  <si>
    <t>Romania Libera Media Group SRL</t>
  </si>
  <si>
    <t>Coverall Trade Partener SRL</t>
  </si>
  <si>
    <t>Ro Kimtec SRL</t>
  </si>
  <si>
    <t>J Info Tours SRL</t>
  </si>
  <si>
    <t>Davicon Operational SRL</t>
  </si>
  <si>
    <t>Vico Service RX SRL</t>
  </si>
  <si>
    <t>Grid Security Systems SRL</t>
  </si>
  <si>
    <t>E ON Energie Romania</t>
  </si>
  <si>
    <t>Fundatia World Trade</t>
  </si>
  <si>
    <t xml:space="preserve">Travel Time D&amp;R </t>
  </si>
  <si>
    <t>Perform Travel</t>
  </si>
  <si>
    <t>Perform Center</t>
  </si>
  <si>
    <t>cval achiz lavete</t>
  </si>
  <si>
    <t>01.11.23</t>
  </si>
  <si>
    <t xml:space="preserve">cval serv administrate IT </t>
  </si>
  <si>
    <t>cval traducere legalizata</t>
  </si>
  <si>
    <t>31.10.2023</t>
  </si>
  <si>
    <t>cval taxa curs INV</t>
  </si>
  <si>
    <t>02.11.23</t>
  </si>
  <si>
    <t xml:space="preserve">cval achiz spray silicon </t>
  </si>
  <si>
    <t>cval foi parcurs</t>
  </si>
  <si>
    <t xml:space="preserve">cval bilet avion </t>
  </si>
  <si>
    <t xml:space="preserve">cval serv mentenanta </t>
  </si>
  <si>
    <t>cval serv filmare</t>
  </si>
  <si>
    <t xml:space="preserve">cval apa bidon </t>
  </si>
  <si>
    <t>cval serv de intretinere si reparatii imprimanta</t>
  </si>
  <si>
    <t>03.11.23</t>
  </si>
  <si>
    <t>cval suport tehnic si mentenanta OneSoftware- baza de date sept23</t>
  </si>
  <si>
    <t>back up baza de date sept23</t>
  </si>
  <si>
    <t>cval servicii gestiune documente si fluxuri de lucru sept23</t>
  </si>
  <si>
    <t>c/val maj echip ctrl acces</t>
  </si>
  <si>
    <t>cval servicii telecomunicatii aeronautice sept 23</t>
  </si>
  <si>
    <t>16.10.2023</t>
  </si>
  <si>
    <t>cval servicii navigatie aeriana sept 23</t>
  </si>
  <si>
    <t xml:space="preserve">cval anunturi posturi vacante sept 2023 </t>
  </si>
  <si>
    <t>cval cablu pornire auto</t>
  </si>
  <si>
    <t>cval bocanci, mater protectie, pantaloni</t>
  </si>
  <si>
    <t>cval kit role xerox</t>
  </si>
  <si>
    <t xml:space="preserve">cval servicii asist vamala </t>
  </si>
  <si>
    <t>cval servicii asist vamala</t>
  </si>
  <si>
    <t>06.11.23</t>
  </si>
  <si>
    <t>28.10.2023</t>
  </si>
  <si>
    <t>Energie electrica sept 2023</t>
  </si>
  <si>
    <t xml:space="preserve">Taxa seminar </t>
  </si>
  <si>
    <t>cval serv zugraveli interioare alb</t>
  </si>
  <si>
    <t>Servicii informatice e-commerce</t>
  </si>
  <si>
    <t xml:space="preserve"> Servicii mentenanta site AACR sept 23</t>
  </si>
  <si>
    <t>08.11.23</t>
  </si>
  <si>
    <t>08.11.2023</t>
  </si>
  <si>
    <t>07.11.2023</t>
  </si>
  <si>
    <t>Cessna Spanish Citation Service Center</t>
  </si>
  <si>
    <t>Reparatie capitala tren de aterizare</t>
  </si>
  <si>
    <t>Dumitrescu IM Iulian PFA</t>
  </si>
  <si>
    <t>EON Energie Romania</t>
  </si>
  <si>
    <t xml:space="preserve">RCS &amp; RDS </t>
  </si>
  <si>
    <t>RER Ecologic Service Bucuresti REBU</t>
  </si>
  <si>
    <t>Roris Impex</t>
  </si>
  <si>
    <t>Civil Aviation Authority International</t>
  </si>
  <si>
    <t>cval bilet de avion</t>
  </si>
  <si>
    <t>09.11.23</t>
  </si>
  <si>
    <t>03.11.2023</t>
  </si>
  <si>
    <t>Cval servicii de operare si intretinere a sist. AFIS UNIFIS 3000</t>
  </si>
  <si>
    <t>10.11.23</t>
  </si>
  <si>
    <t>Apa bidon</t>
  </si>
  <si>
    <t>recalcul pret furnizare energie electrica aug 2023</t>
  </si>
  <si>
    <t>04.11.23</t>
  </si>
  <si>
    <t>Cval abonament Jeppesen Jeppview Eastern Europe</t>
  </si>
  <si>
    <t>Cval abonament Jeppesen Jeppview Collins Proline</t>
  </si>
  <si>
    <t>Servicii acces internet sept 2023</t>
  </si>
  <si>
    <t>Servicii  telefonie sept 2023</t>
  </si>
  <si>
    <t xml:space="preserve"> Servicii telefonie sept 2023</t>
  </si>
  <si>
    <t>Cval servicii colectare deseuri reciclabile sept 2023</t>
  </si>
  <si>
    <t>Cval servicii revizii tehnice accidentale, ITP  si piese auto</t>
  </si>
  <si>
    <t>Asig Romaneasca ASIROM</t>
  </si>
  <si>
    <t>RER Ecologic Service</t>
  </si>
  <si>
    <t>Smart Choice</t>
  </si>
  <si>
    <t>nu sunt plati</t>
  </si>
  <si>
    <t>cval prest servicii salubritate</t>
  </si>
  <si>
    <t>15.11.23</t>
  </si>
  <si>
    <t>05.11.2023</t>
  </si>
  <si>
    <t>cval servicii informatice pentru efectuarea si gestionarea tranzactiilor e-commerce 29.10-04.11.23</t>
  </si>
  <si>
    <t>01.11.2023</t>
  </si>
  <si>
    <t>Servicii alimentare apa oct 23</t>
  </si>
  <si>
    <t>06.11.2023</t>
  </si>
  <si>
    <t>02.11.2023</t>
  </si>
  <si>
    <t>Asigurare personal aeronautic civil navigant si nenavigant</t>
  </si>
  <si>
    <t>Alimentare combustibil oct 23</t>
  </si>
  <si>
    <t>Colectare, transport deseuri reciclabile oct  23</t>
  </si>
  <si>
    <t>13.11.23</t>
  </si>
  <si>
    <t>Publicare anunt concurs ocupare posturi vacante</t>
  </si>
  <si>
    <t>Cval UPS APC</t>
  </si>
  <si>
    <t>Cessna Dusseldorf Citation Service Center GMBH</t>
  </si>
  <si>
    <t>Cval reparatie- Masti oxigen, piese turbopropulsoare+pise</t>
  </si>
  <si>
    <t>15.11.2023</t>
  </si>
  <si>
    <t>13.11.2023</t>
  </si>
  <si>
    <t>09.11.2023</t>
  </si>
  <si>
    <t>Cutii pentru transport tren de aterizare</t>
  </si>
  <si>
    <t>Taxa curs online Wildlife Strike Hazard Reduction</t>
  </si>
  <si>
    <t>Mafcom Prod Impex</t>
  </si>
  <si>
    <t>Cval scara aluminiu cu platforma</t>
  </si>
  <si>
    <t>16.11.23</t>
  </si>
  <si>
    <t>Cval abonamente telefonie mobila 15.10-14.11.23</t>
  </si>
  <si>
    <t>Cval servicii corespondenta</t>
  </si>
  <si>
    <t>Bad Dog Office Distribution</t>
  </si>
  <si>
    <t xml:space="preserve">Rentrop &amp; Straton Grup </t>
  </si>
  <si>
    <t>17.11.23</t>
  </si>
  <si>
    <t>Servicii de intretinere si reparatii de software</t>
  </si>
  <si>
    <t>Adobe Acrobat PRO 2020</t>
  </si>
  <si>
    <t>Solutie server printare ysoft Safeq6 pt 8 echipamente suport 1 an</t>
  </si>
  <si>
    <t>Cval pachet contabilitate</t>
  </si>
  <si>
    <t>Subscriptie anuala pt software Adobe DC Pro prelungire ab existent lb engleza</t>
  </si>
  <si>
    <t>16.11.2023</t>
  </si>
  <si>
    <t xml:space="preserve">Cval circuit 29754 - compensare </t>
  </si>
  <si>
    <t>Fast Broker - Broker Asig Reasigurare</t>
  </si>
  <si>
    <t>Rata 2 polita de asigurare de raspundere civila profesionala</t>
  </si>
  <si>
    <t>Servicii de intretinere si remediere defectiuni tamplarie aluminiu aug 23</t>
  </si>
  <si>
    <t>Servicii telefonie mobila sept 23</t>
  </si>
  <si>
    <t>22.11.23</t>
  </si>
  <si>
    <t>22.10.23</t>
  </si>
  <si>
    <t>Auris Design Construct</t>
  </si>
  <si>
    <t>Ejobs Group</t>
  </si>
  <si>
    <t>cval lada documente LD 40</t>
  </si>
  <si>
    <t>14.11.23</t>
  </si>
  <si>
    <t>23.11.23</t>
  </si>
  <si>
    <t>10.11.2023</t>
  </si>
  <si>
    <t>cval chirie magazii nov 23</t>
  </si>
  <si>
    <t>21.11.23</t>
  </si>
  <si>
    <t>14.11.2023</t>
  </si>
  <si>
    <t>cval chitie teren nov 23</t>
  </si>
  <si>
    <t>22.11.2023</t>
  </si>
  <si>
    <t>21.11.2023</t>
  </si>
  <si>
    <t>Cval citcuit 29870 - compensare</t>
  </si>
  <si>
    <t>Cval servicii de operare si intretinere sistem AFIS UNIFIS3000 nov 23</t>
  </si>
  <si>
    <t>20.11.2023</t>
  </si>
  <si>
    <t>Servicii publicare si promovare a anunturilor de recrutare</t>
  </si>
  <si>
    <t>20.11.23</t>
  </si>
  <si>
    <t>Cval prestari servicii RSVTI oct 23</t>
  </si>
  <si>
    <t>Prestari servicii ascensoare oct 23</t>
  </si>
  <si>
    <t>24.11.23</t>
  </si>
  <si>
    <t>18.11.2023</t>
  </si>
  <si>
    <t>Servicii informatice pentru efectuarea si gestionarea tranzactiilor e-commerce prin  sistemul PlatiOnline 12-18.11.23</t>
  </si>
  <si>
    <t>Apa plata</t>
  </si>
  <si>
    <t>Serviciu de mentenanta si intretinere echipamente Ketller</t>
  </si>
  <si>
    <t xml:space="preserve">cval bil avion </t>
  </si>
  <si>
    <t>Dezvoltare program contabilitate Wizcount</t>
  </si>
  <si>
    <t>Top Quality Management</t>
  </si>
  <si>
    <t>07.11.23</t>
  </si>
  <si>
    <t>Cval prroduse papatarie</t>
  </si>
  <si>
    <t>UPS APC Smart UOS x 3000VA LCD</t>
  </si>
  <si>
    <t>BestPower Solution</t>
  </si>
  <si>
    <t>ENAC</t>
  </si>
  <si>
    <t>Aeroportul International Maramures</t>
  </si>
  <si>
    <t>29.11.2023</t>
  </si>
  <si>
    <t>25.11.2023</t>
  </si>
  <si>
    <t>cval servicii tranzactii online</t>
  </si>
  <si>
    <t>29.11.23</t>
  </si>
  <si>
    <t>04.12.23</t>
  </si>
  <si>
    <t>23.11.2023</t>
  </si>
  <si>
    <t>27.11.2023</t>
  </si>
  <si>
    <t>Servicii handling</t>
  </si>
  <si>
    <t>05.12.23</t>
  </si>
  <si>
    <t xml:space="preserve"> 13.11.2023</t>
  </si>
  <si>
    <t>Servicii colectare deseuri</t>
  </si>
  <si>
    <t>cval bilete avion</t>
  </si>
  <si>
    <t>Servicii telecomunicatii, navigatie</t>
  </si>
  <si>
    <t>11.11.23</t>
  </si>
  <si>
    <t>28.11.2023</t>
  </si>
  <si>
    <t>2023 1893</t>
  </si>
  <si>
    <t>consumabile</t>
  </si>
  <si>
    <t>28.11.23</t>
  </si>
  <si>
    <t>ITG Online</t>
  </si>
  <si>
    <t>Klaussenburg Recycling GMBH SRL</t>
  </si>
  <si>
    <t>Mural Serv</t>
  </si>
  <si>
    <t>Tehnoproiect Comtrans</t>
  </si>
  <si>
    <t>06.12.23</t>
  </si>
  <si>
    <t>17.11.2023</t>
  </si>
  <si>
    <t>Servicii revizie tehnica ascensoare nov 2023</t>
  </si>
  <si>
    <t>Servicii revizie rsvti ascensoare nov 2023</t>
  </si>
  <si>
    <t>Cval servicii protocol oficiali</t>
  </si>
  <si>
    <t>24.11.2023</t>
  </si>
  <si>
    <t xml:space="preserve">Instruire initiala de siguranta </t>
  </si>
  <si>
    <t>Pastile sare dedurizare apa</t>
  </si>
  <si>
    <t>Tastatura Kit FG1010</t>
  </si>
  <si>
    <t>Cval baterii</t>
  </si>
  <si>
    <t>Cval casti</t>
  </si>
  <si>
    <t>Decalcifiant</t>
  </si>
  <si>
    <t>Prestari servicii transport si distrugere hartie</t>
  </si>
  <si>
    <t>Servicii de traducere legalizata din Ro in Ge</t>
  </si>
  <si>
    <t>Servicii de remediere monolit si montaj placi de granit</t>
  </si>
  <si>
    <t xml:space="preserve">Sistem facturare automata pt sistemele online </t>
  </si>
  <si>
    <t>Pachet accesorii pilot+licenta instalare</t>
  </si>
  <si>
    <t>Cartuse toner</t>
  </si>
  <si>
    <t>Lucrari remediere zidarie,curtea de lumina si parapete</t>
  </si>
  <si>
    <t>ABC Point Consulting</t>
  </si>
  <si>
    <t>ONE Software</t>
  </si>
  <si>
    <t>04.11.2023</t>
  </si>
  <si>
    <t>07.12.23</t>
  </si>
  <si>
    <t xml:space="preserve">Apa Cumpana </t>
  </si>
  <si>
    <t>18.11.23</t>
  </si>
  <si>
    <t xml:space="preserve">Gestiune fluxuri de lucru </t>
  </si>
  <si>
    <t>Backup baza de date</t>
  </si>
  <si>
    <t>Cval convorbiri mobil oct 2023</t>
  </si>
  <si>
    <t>Energie electrica septembrie 2023</t>
  </si>
  <si>
    <t>08.12.23</t>
  </si>
  <si>
    <t>27.11.23</t>
  </si>
  <si>
    <t>30.11.2023</t>
  </si>
  <si>
    <t>06.12.2023</t>
  </si>
  <si>
    <t>12.11.23</t>
  </si>
  <si>
    <t>Blue IT Solutions</t>
  </si>
  <si>
    <t>Hobby Tour SRL</t>
  </si>
  <si>
    <t>Sofema</t>
  </si>
  <si>
    <t>F.11052451/22.11.2023 Cval apa 0.33l</t>
  </si>
  <si>
    <t>cval bilete de avion</t>
  </si>
  <si>
    <t>Piese schimb - consumabile IT</t>
  </si>
  <si>
    <t>12.12.23</t>
  </si>
  <si>
    <t>11.12.23</t>
  </si>
  <si>
    <t>Activare cartela de proximitate nov, dec 2023</t>
  </si>
  <si>
    <t>05.12.2023</t>
  </si>
  <si>
    <t>04.12.2023</t>
  </si>
  <si>
    <t>08.12.2023</t>
  </si>
  <si>
    <t>Taxa instruire online Safety Occurrence and Reporting</t>
  </si>
  <si>
    <t>11.12.2023</t>
  </si>
  <si>
    <t>02.12.2023</t>
  </si>
  <si>
    <t xml:space="preserve">Taxa curs ICAO </t>
  </si>
  <si>
    <t>Draeger Romania</t>
  </si>
  <si>
    <t>Operatii periodice service Alcotest</t>
  </si>
  <si>
    <t>13.12.23</t>
  </si>
  <si>
    <t>07.12.2023</t>
  </si>
  <si>
    <t>Servicii operare si intretinere a sistemului AFIS UNIFIS nov 23</t>
  </si>
  <si>
    <t>Servicii informatice pt efectuarea si gestionarea tranzactiilor ecommerce prin sistemul PlatiOnline 26.11-02.12.23</t>
  </si>
  <si>
    <t>Alimentare kerosen</t>
  </si>
  <si>
    <t xml:space="preserve">Taxa participare Workshop BVC 2024 </t>
  </si>
  <si>
    <t>Mentenanta cladire sediu octombrie 23</t>
  </si>
  <si>
    <t>Servicii mentenanta Wizsalary nov 2023</t>
  </si>
  <si>
    <t>Trimble Europe BV</t>
  </si>
  <si>
    <t>Serviciu satelitar OmniStar 1 an</t>
  </si>
  <si>
    <t>Romaero SA</t>
  </si>
  <si>
    <t>Servicii alimentare apa nov 23</t>
  </si>
  <si>
    <t>14.12.23</t>
  </si>
  <si>
    <t>Servicii curatenie - intretinere nov 23</t>
  </si>
  <si>
    <t>01.12.2023</t>
  </si>
  <si>
    <t>Servicii permanente de administratie IT si servicii de reparare si intretinere a echipamentului informatic nov 23</t>
  </si>
  <si>
    <t>Servicii de paza nov 23</t>
  </si>
  <si>
    <t>Abonament program legislativ Indaco</t>
  </si>
  <si>
    <t>Servicii intretinere tamplarie metalica nov 23</t>
  </si>
  <si>
    <t>Parcare aeronave dec 23</t>
  </si>
  <si>
    <t>Servicii intretinere si reparatii centrala telefonica nov 23</t>
  </si>
  <si>
    <t>Servicii reparatie - interventie la sistemul de imprim modular nov23</t>
  </si>
  <si>
    <t>FedEx Express Romania Transportation</t>
  </si>
  <si>
    <t>Cessna Spanish Citation</t>
  </si>
  <si>
    <t>14.12.2023</t>
  </si>
  <si>
    <t>12.12.2023</t>
  </si>
  <si>
    <t>15.12.23</t>
  </si>
  <si>
    <t>Cval convorbiri telefonice oct 2023</t>
  </si>
  <si>
    <t>Cval licenta server Vmware vSphere 8 Essentials Plus Kit for 3 hosts</t>
  </si>
  <si>
    <t>Drager Romania</t>
  </si>
  <si>
    <t>Servicii formalitati vamale - taxe vamale</t>
  </si>
  <si>
    <t xml:space="preserve">Piese de schimb avion </t>
  </si>
  <si>
    <t>Instruire angajati utilizare dispozitiv alcool test</t>
  </si>
  <si>
    <t>13.12.2023</t>
  </si>
  <si>
    <t>Taxa curs Security AVSEC fz de provizii de aeroport</t>
  </si>
  <si>
    <t>18.12.23</t>
  </si>
  <si>
    <t>Servicii informatice pt efectuarea si gestionarea tranzactiilor e-commerce</t>
  </si>
  <si>
    <t>11.11.2023</t>
  </si>
  <si>
    <t>09.12.2023</t>
  </si>
  <si>
    <t>29.10.23</t>
  </si>
  <si>
    <t>Final Management Solution</t>
  </si>
  <si>
    <t>Fundatia World Trade Institute Bucharest</t>
  </si>
  <si>
    <t xml:space="preserve">SITA Switzerland </t>
  </si>
  <si>
    <t>Mesaje si servicii nov23</t>
  </si>
  <si>
    <t>17.12.2023</t>
  </si>
  <si>
    <t>Registre evidenta</t>
  </si>
  <si>
    <t>Servicii intretinere centrala telefonica dec 23</t>
  </si>
  <si>
    <t>Colectare Transport si sortare deseuri reciclabile nov 23</t>
  </si>
  <si>
    <t>Cval servicii cablu nov 2023</t>
  </si>
  <si>
    <t>Cval convorbiri telefonice nov 2023</t>
  </si>
  <si>
    <t>Back up baza de date nov 23</t>
  </si>
  <si>
    <t>Mentenanta One Erp nov 23</t>
  </si>
  <si>
    <t>Mentenanta Software nov23</t>
  </si>
  <si>
    <t xml:space="preserve"> Cutie caseta pentru bani, valori </t>
  </si>
  <si>
    <t>Odorizant tip grila ventilatie</t>
  </si>
  <si>
    <t>Taxa curs Aplicarea sistemului e-factura din 2024</t>
  </si>
  <si>
    <t xml:space="preserve">Lavete microfibra </t>
  </si>
  <si>
    <t>Servicii mentenanta web nov23</t>
  </si>
  <si>
    <t>Mentenanta jarluzele nov 23</t>
  </si>
  <si>
    <t>Chirie magazie dec 23</t>
  </si>
  <si>
    <t>Chirie teren dec 23</t>
  </si>
  <si>
    <t>18.12.2023</t>
  </si>
  <si>
    <t>Cval servicii preluare deseuri menajere nov23</t>
  </si>
  <si>
    <t>Tonere</t>
  </si>
  <si>
    <t>Link Builder</t>
  </si>
  <si>
    <t>Lista Tech</t>
  </si>
  <si>
    <t>MB Telecom LTD</t>
  </si>
  <si>
    <t>Prime Solutions</t>
  </si>
  <si>
    <t>RTC Proffice Experience</t>
  </si>
  <si>
    <t>Tecosec Impex</t>
  </si>
  <si>
    <t>Placa retea PCIe TRENDnet 10 Gigabit</t>
  </si>
  <si>
    <t>Asistenat tehnica non 23 pt EPA-M</t>
  </si>
  <si>
    <t>Solutie detergent pentru spalat geamuri</t>
  </si>
  <si>
    <t>Piese de schimb PC</t>
  </si>
  <si>
    <t>Desktop Dell Optiplex 7010 SFF 60buc</t>
  </si>
  <si>
    <t>Trusa testare Tip AVSEC001NW</t>
  </si>
  <si>
    <t>Servicii telefonie 15.10-14.11.23</t>
  </si>
  <si>
    <t>Server model Power Edge R750</t>
  </si>
  <si>
    <t>Cval convorbiri telefonice oct 23</t>
  </si>
  <si>
    <t xml:space="preserve">Hartie copiator </t>
  </si>
  <si>
    <t>Baterie laptop Toshiba Satellite</t>
  </si>
  <si>
    <t>Fireeall data center</t>
  </si>
  <si>
    <t>20.12.23</t>
  </si>
  <si>
    <t>Arabesque SRL</t>
  </si>
  <si>
    <t>Corporation Situatii de Urgenta SRL</t>
  </si>
  <si>
    <t>Fedex Expres Romania</t>
  </si>
  <si>
    <t>Cutie pentru chei, yale, inchidere cu cifru</t>
  </si>
  <si>
    <t>Servicii de revizie si reparatie stingatoare PSI nov 23</t>
  </si>
  <si>
    <t>Mentenanta conectare ANAF</t>
  </si>
  <si>
    <t xml:space="preserve">Asistenta formalitati vamale </t>
  </si>
  <si>
    <t>Servicii de suport tehnic si mentenanta soft</t>
  </si>
  <si>
    <t>Monitor Dell</t>
  </si>
  <si>
    <t>15.12.2023</t>
  </si>
  <si>
    <t>Servicii de intretinere si reparatii - interventii la sistemul de imprimare</t>
  </si>
  <si>
    <t>Inst National Medicina Aeronautica si Spatiala</t>
  </si>
  <si>
    <t>Prime Solution</t>
  </si>
  <si>
    <t>Metaminds</t>
  </si>
  <si>
    <t>Penalizari facturi neplatite la termen</t>
  </si>
  <si>
    <t>22.12.23</t>
  </si>
  <si>
    <t>Servicii protocol nov 23</t>
  </si>
  <si>
    <t>19.12.2023</t>
  </si>
  <si>
    <t xml:space="preserve">Activare lunara cartela proximitate decembrie 23 </t>
  </si>
  <si>
    <t>21.12.23</t>
  </si>
  <si>
    <t>20.12.2023</t>
  </si>
  <si>
    <t>16.12.2023</t>
  </si>
  <si>
    <t>Servicii medicale noiembrie 23</t>
  </si>
  <si>
    <t>Cval spalare automata</t>
  </si>
  <si>
    <t>Cval combustibil</t>
  </si>
  <si>
    <t>Solutie stocare Dell</t>
  </si>
  <si>
    <t>Inspectie eddy curent</t>
  </si>
  <si>
    <t xml:space="preserve">Serv telecomunicatii </t>
  </si>
  <si>
    <t>21.12.2023</t>
  </si>
  <si>
    <t>cval AMDT</t>
  </si>
  <si>
    <t>Cval  piese auto</t>
  </si>
  <si>
    <t>Cval servicii ITP</t>
  </si>
  <si>
    <t>Cval servicii revizii</t>
  </si>
  <si>
    <t>Situatie lucrari mentenanta cladire sediu AACR nov 23</t>
  </si>
  <si>
    <t>Servicii mentenanta Wizcount sept 23</t>
  </si>
  <si>
    <t xml:space="preserve">Taxa curs EASA Part  145 </t>
  </si>
  <si>
    <t>Cval achizitie Swich-uri</t>
  </si>
  <si>
    <t>28.12.23</t>
  </si>
  <si>
    <t>Gaz Est SA</t>
  </si>
  <si>
    <t>Consum gaz noiembrie 2023</t>
  </si>
  <si>
    <t>Comtrans SA</t>
  </si>
  <si>
    <t>Sysdom Proiecte</t>
  </si>
  <si>
    <t>Pratt &amp; Whitney</t>
  </si>
  <si>
    <t xml:space="preserve">F3732520/22.12.2023 Servicii intretinere motoare aeronava </t>
  </si>
  <si>
    <t>29.12.2023</t>
  </si>
  <si>
    <t>28.12.2023</t>
  </si>
  <si>
    <t xml:space="preserve">cval  vouchere vacanta </t>
  </si>
  <si>
    <t>03.01.24</t>
  </si>
  <si>
    <t>Omniasig Vienna Insurance Group</t>
  </si>
  <si>
    <t>03.01.2024</t>
  </si>
  <si>
    <t>Servicii de operare si itretinere sistem AFIS UNIFIS3000 dec 2023</t>
  </si>
  <si>
    <t>05.01.24</t>
  </si>
  <si>
    <t>27.12.2023</t>
  </si>
  <si>
    <t>Energie electrica nov 23</t>
  </si>
  <si>
    <t>Servicii intretinere echipamente fitness nov 23</t>
  </si>
  <si>
    <t>Scule si accesorii IT PC</t>
  </si>
  <si>
    <t>29.12.23</t>
  </si>
  <si>
    <t xml:space="preserve">Tablete masina spalat vase </t>
  </si>
  <si>
    <t>Achizitii pachet memorii RAM</t>
  </si>
  <si>
    <t>04.01.24</t>
  </si>
  <si>
    <t>Polita Casco</t>
  </si>
  <si>
    <t>Transport piesa avion</t>
  </si>
  <si>
    <t>22.12.2023</t>
  </si>
  <si>
    <t>04.01.2024</t>
  </si>
  <si>
    <t>Software integrat pt examinarea teoretica a tuturor categoriilor de personal aeronautic civil</t>
  </si>
  <si>
    <t>06.011.2023</t>
  </si>
  <si>
    <t>Integral Mega Service</t>
  </si>
  <si>
    <t>Sistem climatizare camere server</t>
  </si>
  <si>
    <t>03.01.23</t>
  </si>
  <si>
    <t>Revizie tehnica dec 23</t>
  </si>
  <si>
    <t>12.01.24</t>
  </si>
  <si>
    <t>Servicii RSVTI dec 23</t>
  </si>
  <si>
    <t>10.01.2024</t>
  </si>
  <si>
    <t>23.12.2023</t>
  </si>
  <si>
    <t>Servicii informatice pentru efectuarea tranzactiilor e-commerce17-23.12.2023</t>
  </si>
  <si>
    <t>10.01.24</t>
  </si>
  <si>
    <t>30.12.2023</t>
  </si>
  <si>
    <t>Servicii informatice pentru efectuarea tranzactiilor e-commerce 24-30.12.2023</t>
  </si>
  <si>
    <t>05.01.2024</t>
  </si>
  <si>
    <t>Servicii intretinere si reparatii software dec 2023</t>
  </si>
  <si>
    <t xml:space="preserve">Servicii telefonie mobila </t>
  </si>
  <si>
    <t>17.01.24</t>
  </si>
  <si>
    <t>ANCOM</t>
  </si>
  <si>
    <t>Arlechin Total Distribution</t>
  </si>
  <si>
    <t>Serviciu mobil terestru 2023</t>
  </si>
  <si>
    <t>18.01.24</t>
  </si>
  <si>
    <t>15.01.24</t>
  </si>
  <si>
    <t>Rack Datacenter 3buc</t>
  </si>
  <si>
    <t>15.01.2024</t>
  </si>
  <si>
    <t>16.01.24</t>
  </si>
  <si>
    <t>GM &amp; T International 2000</t>
  </si>
  <si>
    <t>Lacatus Samuel Construct</t>
  </si>
  <si>
    <t>Rohne &amp; Schwarz Romania</t>
  </si>
  <si>
    <t>11.01.2024</t>
  </si>
  <si>
    <t xml:space="preserve">Penalitati intarziere la plata </t>
  </si>
  <si>
    <t>16.11.24</t>
  </si>
  <si>
    <t>19.01.24</t>
  </si>
  <si>
    <t>16.01.2024</t>
  </si>
  <si>
    <t>Aeroshell fluid 41</t>
  </si>
  <si>
    <t>Lucrari de zugraveli interioare decembrie 2023</t>
  </si>
  <si>
    <t>Servicii de calibrare acreditata pentru SMA100A</t>
  </si>
  <si>
    <t>Cval piese si materiale consumabile  decembrie 2023</t>
  </si>
  <si>
    <t>Tehnoproiect Comtrans SRL</t>
  </si>
  <si>
    <t>RA Rasirom</t>
  </si>
  <si>
    <t>08.01.2024</t>
  </si>
  <si>
    <t>Servicii alimentare apa potabila si apa uzata decembrie 2023</t>
  </si>
  <si>
    <t>Recalculare pret energie electrica octombrie 2023</t>
  </si>
  <si>
    <t>Software pentru recertificare personal control de securitate</t>
  </si>
  <si>
    <t>Sistem aerisire si ventilatie subsol- garantie 10%</t>
  </si>
  <si>
    <t>FedEx Expres Romania</t>
  </si>
  <si>
    <t xml:space="preserve">Stop Foc Bucuresti </t>
  </si>
  <si>
    <t>12.01.2024</t>
  </si>
  <si>
    <t>Servicii consultanta PSI ianuarie24</t>
  </si>
  <si>
    <t>25.01.24</t>
  </si>
  <si>
    <t>21.12.2024</t>
  </si>
  <si>
    <t>Dezvoltarea si modernizarea centralei telefonice</t>
  </si>
  <si>
    <t>09.01.2024</t>
  </si>
  <si>
    <t>Servicii parcare aeronava ianuarie 2024</t>
  </si>
  <si>
    <t>17.01.2024</t>
  </si>
  <si>
    <t>26.12.2023</t>
  </si>
  <si>
    <t xml:space="preserve">Transport piese avion </t>
  </si>
  <si>
    <t>Transport si formalitati vamale piese avion</t>
  </si>
  <si>
    <t>23.01.24</t>
  </si>
  <si>
    <t>Servicii telefonie mobila noiembrie 2023</t>
  </si>
  <si>
    <t>Aterizare, stationare, tractare, balizaj curse interne dec 2023</t>
  </si>
  <si>
    <t>Chirie teren ian 24</t>
  </si>
  <si>
    <t>15.01.23</t>
  </si>
  <si>
    <t>Chirie magazii ian 24</t>
  </si>
  <si>
    <t>Asigurarea Romaneasca ASIROM Cienna Insurance Group</t>
  </si>
  <si>
    <t>Atelecom Business Inspire</t>
  </si>
  <si>
    <t>Trane Romania</t>
  </si>
  <si>
    <t>Asigurare personal navigant si tehnic nenavigant</t>
  </si>
  <si>
    <t>26.01.24</t>
  </si>
  <si>
    <t>Camere supraveghere Speed Dome IP</t>
  </si>
  <si>
    <t>11.01.24</t>
  </si>
  <si>
    <t>Asistenta tehnica EPA decembrie 2023</t>
  </si>
  <si>
    <t>Mentenanta tamplarie alumininiu</t>
  </si>
  <si>
    <t>Panou de tamplarie aluminiu cu usa si supralumina</t>
  </si>
  <si>
    <t>Vaporizator chiller RTADV- inlocuire echipament</t>
  </si>
  <si>
    <t>Back up baza de date, testare back up februarie 2023</t>
  </si>
  <si>
    <t>Servicii spalare automata dec2023</t>
  </si>
  <si>
    <t>30.01.24</t>
  </si>
  <si>
    <t>Combustibil parc auto  decembrie 2023</t>
  </si>
  <si>
    <t>26.01.2024</t>
  </si>
  <si>
    <t xml:space="preserve">A&amp;M International Services </t>
  </si>
  <si>
    <t>19.01.2024</t>
  </si>
  <si>
    <t>Servicii curatenie - intretinere decembrie 2023</t>
  </si>
  <si>
    <t>31.01.24</t>
  </si>
  <si>
    <t>Servicii permanente de administrare IT si servicii de reparare si intretinere a echipamentului informatic - decembrie 2023</t>
  </si>
  <si>
    <t>30.01.2024</t>
  </si>
  <si>
    <t>23.01.2024</t>
  </si>
  <si>
    <t xml:space="preserve">Taxa curs Advanced Safety Management Systems </t>
  </si>
  <si>
    <t>29.01.24</t>
  </si>
  <si>
    <t>31.01.2024</t>
  </si>
  <si>
    <t xml:space="preserve">Taxa curs EASA Part 145 </t>
  </si>
  <si>
    <t>Agressione Group</t>
  </si>
  <si>
    <t>Asociatia Aeroporturilor din Romania</t>
  </si>
  <si>
    <t>BEJ Strugariu Ana Mihaela</t>
  </si>
  <si>
    <t>Hartie copiator</t>
  </si>
  <si>
    <t>02.02.24</t>
  </si>
  <si>
    <t>02.01.2024</t>
  </si>
  <si>
    <t>Alimentari combustibil aviatie JA1 decembrie 2023</t>
  </si>
  <si>
    <t>01.02.2024</t>
  </si>
  <si>
    <t>29.01.2024</t>
  </si>
  <si>
    <t>Contributie cazare sedinta AAR</t>
  </si>
  <si>
    <t>01.02.24</t>
  </si>
  <si>
    <t>Onorariu cheltuieli executor judecatoresc</t>
  </si>
  <si>
    <t>Transport documente pt SJCJ</t>
  </si>
  <si>
    <t>Suport tehnic si mentenanta Aplicatia software Software baza de date de siguranta decembrie 2023</t>
  </si>
  <si>
    <t>Suport tehnic si mentenanta One Software- gestiune documentesi fluxuri de lucru decembrie 2023</t>
  </si>
  <si>
    <t>Suport tehnic si mentenanta  Back up baza de date, testare back up decembrie 2023</t>
  </si>
  <si>
    <t>Servicii de telecomunicatii aeronautice AFTN decembrie 2023</t>
  </si>
  <si>
    <t>Servicii de operare si intretinerea sistemului AFIS UNIFIS 3000 ianuarie 2024</t>
  </si>
  <si>
    <t>06.02.24</t>
  </si>
  <si>
    <t>Apa de masa bidon 19l</t>
  </si>
  <si>
    <t>08.02.24</t>
  </si>
  <si>
    <t>Colectare, transport si sortare/tratare deseuri reciclable decembrie 2023</t>
  </si>
  <si>
    <t>07.02.2024</t>
  </si>
  <si>
    <t>Taxa curs Aircrew FSTD</t>
  </si>
  <si>
    <t>07.02.24</t>
  </si>
  <si>
    <t>06.02.2024</t>
  </si>
  <si>
    <t>Activare lunara cartele de proximitate 01.01-31.03.2024</t>
  </si>
  <si>
    <t>05.02.2024</t>
  </si>
  <si>
    <t>05.02.24</t>
  </si>
  <si>
    <t>09.02.24</t>
  </si>
  <si>
    <t>Chelt servicii postale noiembrie 2023</t>
  </si>
  <si>
    <t>Chelt servicii postale decembrie 2023</t>
  </si>
  <si>
    <t>Chelt servicii postale  decembrie 2023</t>
  </si>
  <si>
    <t>Servicii paza luna decembrie 2023</t>
  </si>
  <si>
    <t>Cval uniforme de serviciu si reprezentare pentru personalul aeronautic civil navigant</t>
  </si>
  <si>
    <t>Servicii de traduceri legalizate din germana in romana</t>
  </si>
  <si>
    <t>15.12.24</t>
  </si>
  <si>
    <t>Aquafontes Natura SRL</t>
  </si>
  <si>
    <t>22.01.2024</t>
  </si>
  <si>
    <t>Apa de masa -bidon 19l</t>
  </si>
  <si>
    <t>21.02.24</t>
  </si>
  <si>
    <t>18.01.2024</t>
  </si>
  <si>
    <t xml:space="preserve"> Abonament convorbiri telefonice 15.12-14.01.2024</t>
  </si>
  <si>
    <t>Abonament convorbiri telefonice 15.12-14.01.2024</t>
  </si>
  <si>
    <t>13.02.24</t>
  </si>
  <si>
    <t>16.02.24</t>
  </si>
  <si>
    <t>13.02.2024</t>
  </si>
  <si>
    <t>18.02.24</t>
  </si>
  <si>
    <t>Combustibil avion calibrare ianuarie 2024</t>
  </si>
  <si>
    <t>Servicii generale de intretinere si mentenanta cladire sediu decembrie 2023</t>
  </si>
  <si>
    <t>Servicii alimenatre apa, canalizare ianuarie 2024</t>
  </si>
  <si>
    <t>Serv intre si reparatii decembrie 2023</t>
  </si>
  <si>
    <t>20.02.24</t>
  </si>
  <si>
    <t>Servicii asigurare raspundere profesionala</t>
  </si>
  <si>
    <t>Servicii intretinere ascensoare ianuarie 24</t>
  </si>
  <si>
    <t>Servicii de administrare, reparare, intretinere echipamente IT</t>
  </si>
  <si>
    <t>22.01.24</t>
  </si>
  <si>
    <t>19.02.24</t>
  </si>
  <si>
    <t>Davo Star Impex</t>
  </si>
  <si>
    <t>Lightcar Sisteme de Avertizare</t>
  </si>
  <si>
    <t>25.01.2024</t>
  </si>
  <si>
    <t xml:space="preserve">Curs AVSEC Auditor Intern </t>
  </si>
  <si>
    <t>22.02.24</t>
  </si>
  <si>
    <t>16.02.2024</t>
  </si>
  <si>
    <t>Servicii protocol dec 2023</t>
  </si>
  <si>
    <t>Publicare anunturi posturi vacante</t>
  </si>
  <si>
    <t>12.02.24</t>
  </si>
  <si>
    <t>Girofar L2280-C</t>
  </si>
  <si>
    <t>Burghiu FPIII</t>
  </si>
  <si>
    <t>Colectare deseuri recicalbile ian 2024</t>
  </si>
  <si>
    <t>27.01.2024</t>
  </si>
  <si>
    <t>Servicii informatice pt efectuarea si gestionarea tranzactiilor e-commerce per 21-27.01.2024</t>
  </si>
  <si>
    <t>23.02.24</t>
  </si>
  <si>
    <t>20.01.2024</t>
  </si>
  <si>
    <t xml:space="preserve">Servicii informatice pt efectuarea si gestionarea tranzactiilor e-commerce per 14-20.01.2024 </t>
  </si>
  <si>
    <t>13.01.2024</t>
  </si>
  <si>
    <t>Servicii informatice pt efectuarea si gestionarea tranzactiilor e-commerce per 07-13.01.2024</t>
  </si>
  <si>
    <t>06.01.2024</t>
  </si>
  <si>
    <t>Servicii informatice pt efectuarea si gestionarea tranzactiilor e-commerce 01.01-06.01.2024</t>
  </si>
  <si>
    <t>08.02.2024</t>
  </si>
  <si>
    <t>Chirie teren februarie 2024</t>
  </si>
  <si>
    <t>Chirie magazii depozite februarie 2024</t>
  </si>
  <si>
    <t>02.02.2024</t>
  </si>
  <si>
    <t>Servicii handling martie 2023</t>
  </si>
  <si>
    <t>Servicii handling decembrie 2023</t>
  </si>
  <si>
    <t>Servicii handling ianuarie 2024</t>
  </si>
  <si>
    <t>Apa de masa -bidon 19l, sticla 0.33l</t>
  </si>
  <si>
    <t>28.02.24</t>
  </si>
  <si>
    <t>Servicii paza ianuarie 2024</t>
  </si>
  <si>
    <t>14.02.24</t>
  </si>
  <si>
    <t>Servicii mentenanta echipamente Kettler ianuarie 2024</t>
  </si>
  <si>
    <t>Cheltuieli servicii mentenanta tamplarie metalica ianuarie 2024</t>
  </si>
  <si>
    <t>Servicii mentenanta Wizsalary, Wizcount ianuarie 2024</t>
  </si>
  <si>
    <t>21.02.2024</t>
  </si>
  <si>
    <t>19.02.2024</t>
  </si>
  <si>
    <t>12.02.2024</t>
  </si>
  <si>
    <t>14.02.2024</t>
  </si>
  <si>
    <t>20.02.2024</t>
  </si>
  <si>
    <t>22.02.2024</t>
  </si>
  <si>
    <t>03.02.24</t>
  </si>
  <si>
    <t>26.02.2024</t>
  </si>
  <si>
    <t>26.02.24</t>
  </si>
  <si>
    <t xml:space="preserve">Romservice Telecomunicatii </t>
  </si>
  <si>
    <t>Soumen Ilmailuopisto Finnish Aviation Academy</t>
  </si>
  <si>
    <t>Servicii curatenie ianuarie 2024</t>
  </si>
  <si>
    <t>29.02.24</t>
  </si>
  <si>
    <t>Alimentare combustibil aviatie JA1 ianuarie 2024</t>
  </si>
  <si>
    <t>Apa masa bidon 19l</t>
  </si>
  <si>
    <t>17.02.2024</t>
  </si>
  <si>
    <t>10.02.2024</t>
  </si>
  <si>
    <t>03.02.2024</t>
  </si>
  <si>
    <t xml:space="preserve">Servicii postale </t>
  </si>
  <si>
    <t>Servicii asistenta tehnica lunara pt aplicatia de certificare medicala personal aeronautic civil</t>
  </si>
  <si>
    <t>Stegulete tarile lumii + suporturi</t>
  </si>
  <si>
    <t>Achizitie truse testare</t>
  </si>
  <si>
    <t>Combustibil parc auto  ianuarie 2024</t>
  </si>
  <si>
    <t>Servicii spalare auto ianuarie 2024</t>
  </si>
  <si>
    <t>Mentenanta centrala telefonica ianuarie 2024</t>
  </si>
  <si>
    <t>Servicii abonament telefonie ianuarie 2024</t>
  </si>
  <si>
    <t>Servicii abonament telefonie ianuarie 2025</t>
  </si>
  <si>
    <t>Servicii abonament telefonie ianuarie 2026</t>
  </si>
  <si>
    <t>15.02.24</t>
  </si>
  <si>
    <t xml:space="preserve">Instruire simulator pt revalidarea licenta </t>
  </si>
  <si>
    <t>Servicii permanente de administrare IT  ianuarie 2024</t>
  </si>
  <si>
    <t>01.03.24</t>
  </si>
  <si>
    <t>MIT Motors International</t>
  </si>
  <si>
    <t>Servicii telecomunicatii aeronautice ianuarie 2024</t>
  </si>
  <si>
    <t>04.03.24</t>
  </si>
  <si>
    <t>servicii navigatie aeriana ianuarie 2024</t>
  </si>
  <si>
    <t>Revizie auto</t>
  </si>
  <si>
    <t>28.02.2024</t>
  </si>
  <si>
    <t>15.02.2024</t>
  </si>
  <si>
    <t xml:space="preserve">C/val circuit compensare </t>
  </si>
  <si>
    <t>Trans Global Training</t>
  </si>
  <si>
    <t xml:space="preserve">Vico Service RX </t>
  </si>
  <si>
    <t>09.02.2024</t>
  </si>
  <si>
    <t>Servicii mentenanta back up baza de date, testare back up ianuarie 2024</t>
  </si>
  <si>
    <t>06.03.24</t>
  </si>
  <si>
    <t>Servicii revizii auto tehnice periodice</t>
  </si>
  <si>
    <t>Servicii actuariale pentru evaluare provizion la pensionare</t>
  </si>
  <si>
    <t>07.03.24</t>
  </si>
  <si>
    <t>Servicii de intretinere si reparatii - interventii la sistemul de imprimare modular ianuarie 2024</t>
  </si>
  <si>
    <t>29.02.2024</t>
  </si>
  <si>
    <t>Servicii operare si intretinere a sistemului AFIS UNIFIS 3000 februarie 2024</t>
  </si>
  <si>
    <t>Servicii mentenanta web 01.01.2023-01.02.2024</t>
  </si>
  <si>
    <t xml:space="preserve">Inspectie de siguranta pentru autovehicule </t>
  </si>
  <si>
    <t xml:space="preserve"> Acordare drept de acces si stationare feb 2024</t>
  </si>
  <si>
    <t>01.03.2024</t>
  </si>
  <si>
    <t>24.02.2024</t>
  </si>
  <si>
    <t>Servicii informatice pt efectuarea tranzactiilor e-commerce prin sistemul PlatiOnline 18-24.02.2024</t>
  </si>
  <si>
    <t>02/026019/23/2401/01</t>
  </si>
  <si>
    <t>Servicii aeroportuare ian 2024</t>
  </si>
  <si>
    <t>27.02.2024</t>
  </si>
  <si>
    <t>Avans piese de schimb avion</t>
  </si>
  <si>
    <t>05.03.24</t>
  </si>
  <si>
    <t>27.02.24</t>
  </si>
  <si>
    <t>gbp</t>
  </si>
  <si>
    <t xml:space="preserve">Servicii instruire </t>
  </si>
  <si>
    <t>05.03.2024</t>
  </si>
  <si>
    <t>03.03.2024</t>
  </si>
  <si>
    <t>polita de asigurare</t>
  </si>
  <si>
    <t>07.03.2024</t>
  </si>
  <si>
    <t xml:space="preserve">Quartz Asig Broker </t>
  </si>
  <si>
    <t>Recalculare energie electrica decembrie 2023</t>
  </si>
  <si>
    <t>11.03.24</t>
  </si>
  <si>
    <t>12.03.24</t>
  </si>
  <si>
    <t>Acord activitati handling</t>
  </si>
  <si>
    <t>04.03.2024</t>
  </si>
  <si>
    <t>Servicii de traducere legalizata din Ge in Ro</t>
  </si>
  <si>
    <t>Ab internet ianuarie 2024</t>
  </si>
  <si>
    <t>cval anunturi februarie 2024</t>
  </si>
  <si>
    <t>Ion Tiriac Air SRL</t>
  </si>
  <si>
    <t>Handling de baza terminal ITA</t>
  </si>
  <si>
    <t>13.03.24</t>
  </si>
  <si>
    <t>Mentenanta cladire sediu ian24</t>
  </si>
  <si>
    <t>14.03.24</t>
  </si>
  <si>
    <t>Chirie teren magazii martie 2024</t>
  </si>
  <si>
    <t>Gaz Est</t>
  </si>
  <si>
    <t>Tinmar Energy</t>
  </si>
  <si>
    <t>15.03.24</t>
  </si>
  <si>
    <t>Energie electrica ianuarie 2024</t>
  </si>
  <si>
    <t>Colectare, transport si sortare deseuri reciclabile februarie 2024</t>
  </si>
  <si>
    <t xml:space="preserve">cval bilete de avion Suceava </t>
  </si>
  <si>
    <t>Chelt consum gaze naturale ianuarie 2024</t>
  </si>
  <si>
    <t xml:space="preserve">Servicii transport piese de avion  </t>
  </si>
  <si>
    <t>serv RSVTI ian 2024</t>
  </si>
  <si>
    <t>Servicii salubritate ianuarie 2024</t>
  </si>
  <si>
    <t>Aterizare curse interne, balizaj, stationare curse interne ianuarie 2024</t>
  </si>
  <si>
    <t>Elegant Catering</t>
  </si>
  <si>
    <t>Mena Impex</t>
  </si>
  <si>
    <t>Produse protocol - reuniune</t>
  </si>
  <si>
    <t>18.03.24</t>
  </si>
  <si>
    <t>06.03.2024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</si>
</sst>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29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144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right" vertical="center" wrapText="1"/>
    </xf>
    <xf numFmtId="164" fontId="4" fillId="0" borderId="1" xfId="0" applyNumberFormat="1" applyFont="1" applyBorder="1" applyAlignment="1">
      <alignment horizontal="right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right" vertical="center"/>
    </xf>
    <xf numFmtId="2" fontId="8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/>
    </xf>
    <xf numFmtId="43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center" wrapText="1"/>
    </xf>
    <xf numFmtId="43" fontId="2" fillId="0" borderId="1" xfId="0" applyNumberFormat="1" applyFont="1" applyBorder="1" applyAlignment="1">
      <alignment vertical="center"/>
    </xf>
    <xf numFmtId="164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11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0" fontId="8" fillId="0" borderId="0" xfId="0" applyFont="1" applyAlignment="1">
      <alignment horizontal="right" vertical="center"/>
    </xf>
    <xf numFmtId="0" fontId="2" fillId="3" borderId="1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/>
    </xf>
    <xf numFmtId="0" fontId="8" fillId="3" borderId="0" xfId="0" applyFont="1" applyFill="1" applyAlignment="1">
      <alignment horizontal="right" vertical="center"/>
    </xf>
    <xf numFmtId="0" fontId="2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8" fillId="0" borderId="0" xfId="0" applyFont="1" applyAlignment="1">
      <alignment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wrapText="1"/>
    </xf>
    <xf numFmtId="0" fontId="4" fillId="3" borderId="1" xfId="0" applyFont="1" applyFill="1" applyBorder="1" applyAlignment="1">
      <alignment horizontal="right" vertical="center" wrapText="1"/>
    </xf>
    <xf numFmtId="3" fontId="8" fillId="0" borderId="1" xfId="0" applyNumberFormat="1" applyFont="1" applyBorder="1" applyAlignment="1">
      <alignment vertical="center"/>
    </xf>
    <xf numFmtId="0" fontId="23" fillId="0" borderId="1" xfId="0" applyFont="1" applyBorder="1" applyAlignment="1">
      <alignment horizontal="left" vertical="center" wrapText="1"/>
    </xf>
    <xf numFmtId="0" fontId="23" fillId="0" borderId="1" xfId="0" applyFont="1" applyBorder="1" applyAlignment="1">
      <alignment horizontal="right" vertical="center" wrapText="1"/>
    </xf>
    <xf numFmtId="0" fontId="23" fillId="0" borderId="2" xfId="0" applyFont="1" applyBorder="1" applyAlignment="1">
      <alignment horizontal="right" vertical="center" wrapText="1"/>
    </xf>
    <xf numFmtId="0" fontId="9" fillId="0" borderId="1" xfId="0" applyFont="1" applyBorder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/>
    </xf>
    <xf numFmtId="0" fontId="2" fillId="0" borderId="3" xfId="0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2" fillId="3" borderId="3" xfId="0" applyFont="1" applyFill="1" applyBorder="1" applyAlignment="1">
      <alignment horizontal="right" vertical="center" wrapText="1"/>
    </xf>
    <xf numFmtId="2" fontId="8" fillId="0" borderId="3" xfId="0" applyNumberFormat="1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3" fillId="0" borderId="4" xfId="0" applyFont="1" applyBorder="1" applyAlignment="1">
      <alignment horizontal="right" vertical="center" wrapText="1"/>
    </xf>
    <xf numFmtId="43" fontId="2" fillId="0" borderId="3" xfId="0" applyNumberFormat="1" applyFont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43" fontId="2" fillId="3" borderId="1" xfId="0" applyNumberFormat="1" applyFont="1" applyFill="1" applyBorder="1" applyAlignment="1">
      <alignment horizontal="right" vertical="center"/>
    </xf>
    <xf numFmtId="0" fontId="23" fillId="3" borderId="2" xfId="0" applyFont="1" applyFill="1" applyBorder="1" applyAlignment="1">
      <alignment horizontal="right" vertical="center" wrapText="1"/>
    </xf>
    <xf numFmtId="164" fontId="2" fillId="3" borderId="1" xfId="0" applyNumberFormat="1" applyFont="1" applyFill="1" applyBorder="1" applyAlignment="1">
      <alignment horizontal="right" vertical="center"/>
    </xf>
    <xf numFmtId="43" fontId="2" fillId="3" borderId="1" xfId="0" applyNumberFormat="1" applyFont="1" applyFill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/>
    </xf>
    <xf numFmtId="0" fontId="8" fillId="0" borderId="3" xfId="0" applyFont="1" applyBorder="1" applyAlignment="1">
      <alignment horizontal="center" vertical="center"/>
    </xf>
    <xf numFmtId="43" fontId="2" fillId="3" borderId="3" xfId="0" applyNumberFormat="1" applyFont="1" applyFill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3" fillId="0" borderId="1" xfId="0" applyFont="1" applyBorder="1" applyAlignment="1">
      <alignment vertical="center"/>
    </xf>
    <xf numFmtId="43" fontId="23" fillId="3" borderId="1" xfId="0" applyNumberFormat="1" applyFont="1" applyFill="1" applyBorder="1" applyAlignment="1">
      <alignment vertical="center"/>
    </xf>
    <xf numFmtId="0" fontId="23" fillId="0" borderId="1" xfId="0" applyFont="1" applyBorder="1" applyAlignment="1">
      <alignment horizontal="right" vertical="center"/>
    </xf>
    <xf numFmtId="0" fontId="23" fillId="0" borderId="1" xfId="0" applyFont="1" applyBorder="1" applyAlignment="1">
      <alignment horizontal="center" vertical="center"/>
    </xf>
    <xf numFmtId="0" fontId="8" fillId="0" borderId="5" xfId="0" applyFont="1" applyBorder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4" fontId="0" fillId="0" borderId="1" xfId="0" applyNumberFormat="1" applyBorder="1" applyAlignment="1">
      <alignment horizontal="right" vertical="center"/>
    </xf>
    <xf numFmtId="0" fontId="23" fillId="3" borderId="2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1" fontId="2" fillId="0" borderId="1" xfId="0" applyNumberFormat="1" applyFont="1" applyBorder="1" applyAlignment="1">
      <alignment horizontal="right" vertical="center" wrapText="1"/>
    </xf>
    <xf numFmtId="4" fontId="2" fillId="3" borderId="1" xfId="0" applyNumberFormat="1" applyFont="1" applyFill="1" applyBorder="1" applyAlignment="1">
      <alignment horizontal="right" vertical="center"/>
    </xf>
    <xf numFmtId="0" fontId="4" fillId="3" borderId="1" xfId="0" applyFont="1" applyFill="1" applyBorder="1" applyAlignment="1">
      <alignment horizontal="left" vertical="center" wrapText="1"/>
    </xf>
    <xf numFmtId="43" fontId="4" fillId="3" borderId="1" xfId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 wrapText="1"/>
    </xf>
    <xf numFmtId="43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left" vertical="center"/>
    </xf>
    <xf numFmtId="14" fontId="4" fillId="0" borderId="1" xfId="0" applyNumberFormat="1" applyFont="1" applyBorder="1" applyAlignment="1">
      <alignment vertical="center" wrapText="1"/>
    </xf>
    <xf numFmtId="43" fontId="4" fillId="2" borderId="1" xfId="1" applyFont="1" applyFill="1" applyBorder="1" applyAlignment="1">
      <alignment horizontal="right" vertical="center" wrapText="1"/>
    </xf>
    <xf numFmtId="164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vertical="center"/>
    </xf>
    <xf numFmtId="1" fontId="4" fillId="0" borderId="1" xfId="0" applyNumberFormat="1" applyFont="1" applyBorder="1" applyAlignment="1">
      <alignment vertical="center"/>
    </xf>
    <xf numFmtId="43" fontId="4" fillId="0" borderId="1" xfId="1" applyFont="1" applyBorder="1" applyAlignment="1">
      <alignment horizontal="center" vertical="center" wrapText="1"/>
    </xf>
    <xf numFmtId="43" fontId="4" fillId="0" borderId="1" xfId="0" applyNumberFormat="1" applyFont="1" applyBorder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/>
    </xf>
    <xf numFmtId="43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4" fontId="4" fillId="0" borderId="0" xfId="0" applyNumberFormat="1" applyFont="1" applyAlignment="1">
      <alignment horizontal="left" vertical="center"/>
    </xf>
    <xf numFmtId="43" fontId="4" fillId="2" borderId="0" xfId="1" applyFont="1" applyFill="1" applyBorder="1" applyAlignment="1">
      <alignment horizontal="right" vertical="center" wrapText="1"/>
    </xf>
    <xf numFmtId="164" fontId="4" fillId="0" borderId="0" xfId="0" applyNumberFormat="1" applyFont="1" applyAlignment="1">
      <alignment vertical="center" wrapText="1"/>
    </xf>
    <xf numFmtId="164" fontId="4" fillId="0" borderId="0" xfId="0" applyNumberFormat="1" applyFont="1" applyAlignment="1">
      <alignment vertical="center"/>
    </xf>
    <xf numFmtId="43" fontId="4" fillId="0" borderId="0" xfId="0" applyNumberFormat="1" applyFont="1" applyAlignment="1">
      <alignment vertical="center" wrapText="1"/>
    </xf>
    <xf numFmtId="43" fontId="4" fillId="0" borderId="0" xfId="1" applyFont="1" applyBorder="1" applyAlignment="1">
      <alignment vertical="center" wrapText="1"/>
    </xf>
    <xf numFmtId="2" fontId="4" fillId="0" borderId="0" xfId="0" applyNumberFormat="1" applyFont="1" applyAlignment="1">
      <alignment vertical="center" wrapText="1"/>
    </xf>
    <xf numFmtId="0" fontId="3" fillId="2" borderId="0" xfId="2" applyFill="1" applyAlignment="1">
      <alignment horizontal="left" vertical="center"/>
    </xf>
    <xf numFmtId="2" fontId="2" fillId="0" borderId="0" xfId="0" applyNumberFormat="1" applyFont="1" applyAlignment="1">
      <alignment vertical="center" wrapText="1"/>
    </xf>
    <xf numFmtId="0" fontId="1" fillId="3" borderId="1" xfId="0" applyFont="1" applyFill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right" vertical="center"/>
    </xf>
    <xf numFmtId="164" fontId="1" fillId="3" borderId="1" xfId="0" applyNumberFormat="1" applyFont="1" applyFill="1" applyBorder="1" applyAlignment="1">
      <alignment horizontal="right" vertical="center"/>
    </xf>
    <xf numFmtId="0" fontId="1" fillId="0" borderId="1" xfId="0" applyFont="1" applyBorder="1" applyAlignment="1">
      <alignment horizontal="right" vertical="center" wrapText="1"/>
    </xf>
    <xf numFmtId="1" fontId="1" fillId="0" borderId="1" xfId="0" applyNumberFormat="1" applyFont="1" applyBorder="1" applyAlignment="1">
      <alignment horizontal="right" vertical="center" wrapText="1"/>
    </xf>
    <xf numFmtId="43" fontId="4" fillId="0" borderId="1" xfId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right" vertical="center" wrapText="1"/>
    </xf>
    <xf numFmtId="43" fontId="24" fillId="0" borderId="1" xfId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43" fontId="1" fillId="3" borderId="1" xfId="0" applyNumberFormat="1" applyFont="1" applyFill="1" applyBorder="1" applyAlignment="1">
      <alignment horizontal="right" vertical="center"/>
    </xf>
    <xf numFmtId="0" fontId="1" fillId="3" borderId="1" xfId="0" applyFont="1" applyFill="1" applyBorder="1" applyAlignment="1">
      <alignment vertical="center" wrapText="1"/>
    </xf>
    <xf numFmtId="43" fontId="1" fillId="3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 wrapText="1"/>
    </xf>
    <xf numFmtId="43" fontId="23" fillId="0" borderId="1" xfId="1" applyFont="1" applyFill="1" applyBorder="1" applyAlignment="1">
      <alignment horizontal="center" vertical="center"/>
    </xf>
    <xf numFmtId="43" fontId="1" fillId="0" borderId="1" xfId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0" fillId="0" borderId="1" xfId="0" applyBorder="1"/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center" vertical="center" wrapText="1"/>
    </xf>
    <xf numFmtId="4" fontId="4" fillId="0" borderId="7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3">
    <cellStyle name="Comma" xfId="1" builtinId="3"/>
    <cellStyle name="Normal" xfId="0" builtinId="0"/>
    <cellStyle name="Normal 10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7" Type="http://schemas.openxmlformats.org/officeDocument/2006/relationships/worksheet" Target="worksheets/sheet117.xml"/><Relationship Id="rId21" Type="http://schemas.openxmlformats.org/officeDocument/2006/relationships/worksheet" Target="worksheets/sheet21.xml"/><Relationship Id="rId63" Type="http://schemas.openxmlformats.org/officeDocument/2006/relationships/worksheet" Target="worksheets/sheet63.xml"/><Relationship Id="rId159" Type="http://schemas.openxmlformats.org/officeDocument/2006/relationships/worksheet" Target="worksheets/sheet159.xml"/><Relationship Id="rId170" Type="http://schemas.openxmlformats.org/officeDocument/2006/relationships/worksheet" Target="worksheets/sheet170.xml"/><Relationship Id="rId226" Type="http://schemas.openxmlformats.org/officeDocument/2006/relationships/worksheet" Target="worksheets/sheet226.xml"/><Relationship Id="rId268" Type="http://schemas.openxmlformats.org/officeDocument/2006/relationships/worksheet" Target="worksheets/sheet268.xml"/><Relationship Id="rId32" Type="http://schemas.openxmlformats.org/officeDocument/2006/relationships/worksheet" Target="worksheets/sheet32.xml"/><Relationship Id="rId74" Type="http://schemas.openxmlformats.org/officeDocument/2006/relationships/worksheet" Target="worksheets/sheet74.xml"/><Relationship Id="rId128" Type="http://schemas.openxmlformats.org/officeDocument/2006/relationships/worksheet" Target="worksheets/sheet128.xml"/><Relationship Id="rId5" Type="http://schemas.openxmlformats.org/officeDocument/2006/relationships/worksheet" Target="worksheets/sheet5.xml"/><Relationship Id="rId181" Type="http://schemas.openxmlformats.org/officeDocument/2006/relationships/worksheet" Target="worksheets/sheet181.xml"/><Relationship Id="rId237" Type="http://schemas.openxmlformats.org/officeDocument/2006/relationships/worksheet" Target="worksheets/sheet237.xml"/><Relationship Id="rId279" Type="http://schemas.openxmlformats.org/officeDocument/2006/relationships/worksheet" Target="worksheets/sheet279.xml"/><Relationship Id="rId43" Type="http://schemas.openxmlformats.org/officeDocument/2006/relationships/worksheet" Target="worksheets/sheet43.xml"/><Relationship Id="rId139" Type="http://schemas.openxmlformats.org/officeDocument/2006/relationships/worksheet" Target="worksheets/sheet139.xml"/><Relationship Id="rId290" Type="http://schemas.openxmlformats.org/officeDocument/2006/relationships/worksheet" Target="worksheets/sheet290.xml"/><Relationship Id="rId85" Type="http://schemas.openxmlformats.org/officeDocument/2006/relationships/worksheet" Target="worksheets/sheet85.xml"/><Relationship Id="rId150" Type="http://schemas.openxmlformats.org/officeDocument/2006/relationships/worksheet" Target="worksheets/sheet150.xml"/><Relationship Id="rId192" Type="http://schemas.openxmlformats.org/officeDocument/2006/relationships/worksheet" Target="worksheets/sheet192.xml"/><Relationship Id="rId206" Type="http://schemas.openxmlformats.org/officeDocument/2006/relationships/worksheet" Target="worksheets/sheet206.xml"/><Relationship Id="rId248" Type="http://schemas.openxmlformats.org/officeDocument/2006/relationships/worksheet" Target="worksheets/sheet248.xml"/><Relationship Id="rId12" Type="http://schemas.openxmlformats.org/officeDocument/2006/relationships/worksheet" Target="worksheets/sheet12.xml"/><Relationship Id="rId33" Type="http://schemas.openxmlformats.org/officeDocument/2006/relationships/worksheet" Target="worksheets/sheet33.xml"/><Relationship Id="rId108" Type="http://schemas.openxmlformats.org/officeDocument/2006/relationships/worksheet" Target="worksheets/sheet108.xml"/><Relationship Id="rId129" Type="http://schemas.openxmlformats.org/officeDocument/2006/relationships/worksheet" Target="worksheets/sheet129.xml"/><Relationship Id="rId280" Type="http://schemas.openxmlformats.org/officeDocument/2006/relationships/worksheet" Target="worksheets/sheet280.xml"/><Relationship Id="rId54" Type="http://schemas.openxmlformats.org/officeDocument/2006/relationships/worksheet" Target="worksheets/sheet54.xml"/><Relationship Id="rId75" Type="http://schemas.openxmlformats.org/officeDocument/2006/relationships/worksheet" Target="worksheets/sheet75.xml"/><Relationship Id="rId96" Type="http://schemas.openxmlformats.org/officeDocument/2006/relationships/worksheet" Target="worksheets/sheet96.xml"/><Relationship Id="rId140" Type="http://schemas.openxmlformats.org/officeDocument/2006/relationships/worksheet" Target="worksheets/sheet140.xml"/><Relationship Id="rId161" Type="http://schemas.openxmlformats.org/officeDocument/2006/relationships/worksheet" Target="worksheets/sheet161.xml"/><Relationship Id="rId182" Type="http://schemas.openxmlformats.org/officeDocument/2006/relationships/worksheet" Target="worksheets/sheet182.xml"/><Relationship Id="rId217" Type="http://schemas.openxmlformats.org/officeDocument/2006/relationships/worksheet" Target="worksheets/sheet217.xml"/><Relationship Id="rId6" Type="http://schemas.openxmlformats.org/officeDocument/2006/relationships/worksheet" Target="worksheets/sheet6.xml"/><Relationship Id="rId238" Type="http://schemas.openxmlformats.org/officeDocument/2006/relationships/worksheet" Target="worksheets/sheet238.xml"/><Relationship Id="rId259" Type="http://schemas.openxmlformats.org/officeDocument/2006/relationships/worksheet" Target="worksheets/sheet259.xml"/><Relationship Id="rId23" Type="http://schemas.openxmlformats.org/officeDocument/2006/relationships/worksheet" Target="worksheets/sheet23.xml"/><Relationship Id="rId119" Type="http://schemas.openxmlformats.org/officeDocument/2006/relationships/worksheet" Target="worksheets/sheet119.xml"/><Relationship Id="rId270" Type="http://schemas.openxmlformats.org/officeDocument/2006/relationships/worksheet" Target="worksheets/sheet270.xml"/><Relationship Id="rId291" Type="http://schemas.openxmlformats.org/officeDocument/2006/relationships/theme" Target="theme/theme1.xml"/><Relationship Id="rId44" Type="http://schemas.openxmlformats.org/officeDocument/2006/relationships/worksheet" Target="worksheets/sheet44.xml"/><Relationship Id="rId65" Type="http://schemas.openxmlformats.org/officeDocument/2006/relationships/worksheet" Target="worksheets/sheet65.xml"/><Relationship Id="rId86" Type="http://schemas.openxmlformats.org/officeDocument/2006/relationships/worksheet" Target="worksheets/sheet86.xml"/><Relationship Id="rId130" Type="http://schemas.openxmlformats.org/officeDocument/2006/relationships/worksheet" Target="worksheets/sheet130.xml"/><Relationship Id="rId151" Type="http://schemas.openxmlformats.org/officeDocument/2006/relationships/worksheet" Target="worksheets/sheet151.xml"/><Relationship Id="rId172" Type="http://schemas.openxmlformats.org/officeDocument/2006/relationships/worksheet" Target="worksheets/sheet172.xml"/><Relationship Id="rId193" Type="http://schemas.openxmlformats.org/officeDocument/2006/relationships/worksheet" Target="worksheets/sheet193.xml"/><Relationship Id="rId207" Type="http://schemas.openxmlformats.org/officeDocument/2006/relationships/worksheet" Target="worksheets/sheet207.xml"/><Relationship Id="rId228" Type="http://schemas.openxmlformats.org/officeDocument/2006/relationships/worksheet" Target="worksheets/sheet228.xml"/><Relationship Id="rId249" Type="http://schemas.openxmlformats.org/officeDocument/2006/relationships/worksheet" Target="worksheets/sheet249.xml"/><Relationship Id="rId13" Type="http://schemas.openxmlformats.org/officeDocument/2006/relationships/worksheet" Target="worksheets/sheet13.xml"/><Relationship Id="rId109" Type="http://schemas.openxmlformats.org/officeDocument/2006/relationships/worksheet" Target="worksheets/sheet109.xml"/><Relationship Id="rId260" Type="http://schemas.openxmlformats.org/officeDocument/2006/relationships/worksheet" Target="worksheets/sheet260.xml"/><Relationship Id="rId281" Type="http://schemas.openxmlformats.org/officeDocument/2006/relationships/worksheet" Target="worksheets/sheet281.xml"/><Relationship Id="rId34" Type="http://schemas.openxmlformats.org/officeDocument/2006/relationships/worksheet" Target="worksheets/sheet34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20" Type="http://schemas.openxmlformats.org/officeDocument/2006/relationships/worksheet" Target="worksheets/sheet120.xml"/><Relationship Id="rId141" Type="http://schemas.openxmlformats.org/officeDocument/2006/relationships/worksheet" Target="worksheets/sheet141.xml"/><Relationship Id="rId7" Type="http://schemas.openxmlformats.org/officeDocument/2006/relationships/worksheet" Target="worksheets/sheet7.xml"/><Relationship Id="rId162" Type="http://schemas.openxmlformats.org/officeDocument/2006/relationships/worksheet" Target="worksheets/sheet162.xml"/><Relationship Id="rId183" Type="http://schemas.openxmlformats.org/officeDocument/2006/relationships/worksheet" Target="worksheets/sheet183.xml"/><Relationship Id="rId218" Type="http://schemas.openxmlformats.org/officeDocument/2006/relationships/worksheet" Target="worksheets/sheet218.xml"/><Relationship Id="rId239" Type="http://schemas.openxmlformats.org/officeDocument/2006/relationships/worksheet" Target="worksheets/sheet239.xml"/><Relationship Id="rId250" Type="http://schemas.openxmlformats.org/officeDocument/2006/relationships/worksheet" Target="worksheets/sheet250.xml"/><Relationship Id="rId271" Type="http://schemas.openxmlformats.org/officeDocument/2006/relationships/worksheet" Target="worksheets/sheet271.xml"/><Relationship Id="rId292" Type="http://schemas.openxmlformats.org/officeDocument/2006/relationships/styles" Target="styles.xml"/><Relationship Id="rId24" Type="http://schemas.openxmlformats.org/officeDocument/2006/relationships/worksheet" Target="worksheets/sheet24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31" Type="http://schemas.openxmlformats.org/officeDocument/2006/relationships/worksheet" Target="worksheets/sheet131.xml"/><Relationship Id="rId152" Type="http://schemas.openxmlformats.org/officeDocument/2006/relationships/worksheet" Target="worksheets/sheet152.xml"/><Relationship Id="rId173" Type="http://schemas.openxmlformats.org/officeDocument/2006/relationships/worksheet" Target="worksheets/sheet173.xml"/><Relationship Id="rId194" Type="http://schemas.openxmlformats.org/officeDocument/2006/relationships/worksheet" Target="worksheets/sheet194.xml"/><Relationship Id="rId208" Type="http://schemas.openxmlformats.org/officeDocument/2006/relationships/worksheet" Target="worksheets/sheet208.xml"/><Relationship Id="rId229" Type="http://schemas.openxmlformats.org/officeDocument/2006/relationships/worksheet" Target="worksheets/sheet229.xml"/><Relationship Id="rId240" Type="http://schemas.openxmlformats.org/officeDocument/2006/relationships/worksheet" Target="worksheets/sheet240.xml"/><Relationship Id="rId261" Type="http://schemas.openxmlformats.org/officeDocument/2006/relationships/worksheet" Target="worksheets/sheet261.xml"/><Relationship Id="rId14" Type="http://schemas.openxmlformats.org/officeDocument/2006/relationships/worksheet" Target="worksheets/sheet14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282" Type="http://schemas.openxmlformats.org/officeDocument/2006/relationships/worksheet" Target="worksheets/sheet282.xml"/><Relationship Id="rId8" Type="http://schemas.openxmlformats.org/officeDocument/2006/relationships/worksheet" Target="worksheets/sheet8.xml"/><Relationship Id="rId98" Type="http://schemas.openxmlformats.org/officeDocument/2006/relationships/worksheet" Target="worksheets/sheet98.xml"/><Relationship Id="rId121" Type="http://schemas.openxmlformats.org/officeDocument/2006/relationships/worksheet" Target="worksheets/sheet121.xml"/><Relationship Id="rId142" Type="http://schemas.openxmlformats.org/officeDocument/2006/relationships/worksheet" Target="worksheets/sheet142.xml"/><Relationship Id="rId163" Type="http://schemas.openxmlformats.org/officeDocument/2006/relationships/worksheet" Target="worksheets/sheet163.xml"/><Relationship Id="rId184" Type="http://schemas.openxmlformats.org/officeDocument/2006/relationships/worksheet" Target="worksheets/sheet184.xml"/><Relationship Id="rId219" Type="http://schemas.openxmlformats.org/officeDocument/2006/relationships/worksheet" Target="worksheets/sheet219.xml"/><Relationship Id="rId230" Type="http://schemas.openxmlformats.org/officeDocument/2006/relationships/worksheet" Target="worksheets/sheet230.xml"/><Relationship Id="rId251" Type="http://schemas.openxmlformats.org/officeDocument/2006/relationships/worksheet" Target="worksheets/sheet251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Relationship Id="rId272" Type="http://schemas.openxmlformats.org/officeDocument/2006/relationships/worksheet" Target="worksheets/sheet272.xml"/><Relationship Id="rId293" Type="http://schemas.openxmlformats.org/officeDocument/2006/relationships/sharedStrings" Target="sharedStrings.xml"/><Relationship Id="rId88" Type="http://schemas.openxmlformats.org/officeDocument/2006/relationships/worksheet" Target="worksheets/sheet88.xml"/><Relationship Id="rId111" Type="http://schemas.openxmlformats.org/officeDocument/2006/relationships/worksheet" Target="worksheets/sheet111.xml"/><Relationship Id="rId132" Type="http://schemas.openxmlformats.org/officeDocument/2006/relationships/worksheet" Target="worksheets/sheet132.xml"/><Relationship Id="rId153" Type="http://schemas.openxmlformats.org/officeDocument/2006/relationships/worksheet" Target="worksheets/sheet153.xml"/><Relationship Id="rId174" Type="http://schemas.openxmlformats.org/officeDocument/2006/relationships/worksheet" Target="worksheets/sheet174.xml"/><Relationship Id="rId195" Type="http://schemas.openxmlformats.org/officeDocument/2006/relationships/worksheet" Target="worksheets/sheet195.xml"/><Relationship Id="rId209" Type="http://schemas.openxmlformats.org/officeDocument/2006/relationships/worksheet" Target="worksheets/sheet209.xml"/><Relationship Id="rId220" Type="http://schemas.openxmlformats.org/officeDocument/2006/relationships/worksheet" Target="worksheets/sheet220.xml"/><Relationship Id="rId241" Type="http://schemas.openxmlformats.org/officeDocument/2006/relationships/worksheet" Target="worksheets/sheet241.xml"/><Relationship Id="rId15" Type="http://schemas.openxmlformats.org/officeDocument/2006/relationships/worksheet" Target="worksheets/sheet15.xml"/><Relationship Id="rId36" Type="http://schemas.openxmlformats.org/officeDocument/2006/relationships/worksheet" Target="worksheets/sheet36.xml"/><Relationship Id="rId57" Type="http://schemas.openxmlformats.org/officeDocument/2006/relationships/worksheet" Target="worksheets/sheet57.xml"/><Relationship Id="rId262" Type="http://schemas.openxmlformats.org/officeDocument/2006/relationships/worksheet" Target="worksheets/sheet262.xml"/><Relationship Id="rId283" Type="http://schemas.openxmlformats.org/officeDocument/2006/relationships/worksheet" Target="worksheets/sheet283.xml"/><Relationship Id="rId78" Type="http://schemas.openxmlformats.org/officeDocument/2006/relationships/worksheet" Target="worksheets/sheet78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122" Type="http://schemas.openxmlformats.org/officeDocument/2006/relationships/worksheet" Target="worksheets/sheet122.xml"/><Relationship Id="rId143" Type="http://schemas.openxmlformats.org/officeDocument/2006/relationships/worksheet" Target="worksheets/sheet143.xml"/><Relationship Id="rId164" Type="http://schemas.openxmlformats.org/officeDocument/2006/relationships/worksheet" Target="worksheets/sheet164.xml"/><Relationship Id="rId185" Type="http://schemas.openxmlformats.org/officeDocument/2006/relationships/worksheet" Target="worksheets/sheet185.xml"/><Relationship Id="rId9" Type="http://schemas.openxmlformats.org/officeDocument/2006/relationships/worksheet" Target="worksheets/sheet9.xml"/><Relationship Id="rId210" Type="http://schemas.openxmlformats.org/officeDocument/2006/relationships/worksheet" Target="worksheets/sheet210.xml"/><Relationship Id="rId26" Type="http://schemas.openxmlformats.org/officeDocument/2006/relationships/worksheet" Target="worksheets/sheet26.xml"/><Relationship Id="rId231" Type="http://schemas.openxmlformats.org/officeDocument/2006/relationships/worksheet" Target="worksheets/sheet231.xml"/><Relationship Id="rId252" Type="http://schemas.openxmlformats.org/officeDocument/2006/relationships/worksheet" Target="worksheets/sheet252.xml"/><Relationship Id="rId273" Type="http://schemas.openxmlformats.org/officeDocument/2006/relationships/worksheet" Target="worksheets/sheet273.xml"/><Relationship Id="rId294" Type="http://schemas.openxmlformats.org/officeDocument/2006/relationships/calcChain" Target="calcChain.xml"/><Relationship Id="rId47" Type="http://schemas.openxmlformats.org/officeDocument/2006/relationships/worksheet" Target="worksheets/sheet47.xml"/><Relationship Id="rId68" Type="http://schemas.openxmlformats.org/officeDocument/2006/relationships/worksheet" Target="worksheets/sheet68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33" Type="http://schemas.openxmlformats.org/officeDocument/2006/relationships/worksheet" Target="worksheets/sheet133.xml"/><Relationship Id="rId154" Type="http://schemas.openxmlformats.org/officeDocument/2006/relationships/worksheet" Target="worksheets/sheet154.xml"/><Relationship Id="rId175" Type="http://schemas.openxmlformats.org/officeDocument/2006/relationships/worksheet" Target="worksheets/sheet175.xml"/><Relationship Id="rId196" Type="http://schemas.openxmlformats.org/officeDocument/2006/relationships/worksheet" Target="worksheets/sheet196.xml"/><Relationship Id="rId200" Type="http://schemas.openxmlformats.org/officeDocument/2006/relationships/worksheet" Target="worksheets/sheet200.xml"/><Relationship Id="rId16" Type="http://schemas.openxmlformats.org/officeDocument/2006/relationships/worksheet" Target="worksheets/sheet16.xml"/><Relationship Id="rId221" Type="http://schemas.openxmlformats.org/officeDocument/2006/relationships/worksheet" Target="worksheets/sheet221.xml"/><Relationship Id="rId242" Type="http://schemas.openxmlformats.org/officeDocument/2006/relationships/worksheet" Target="worksheets/sheet242.xml"/><Relationship Id="rId263" Type="http://schemas.openxmlformats.org/officeDocument/2006/relationships/worksheet" Target="worksheets/sheet263.xml"/><Relationship Id="rId284" Type="http://schemas.openxmlformats.org/officeDocument/2006/relationships/worksheet" Target="worksheets/sheet284.xml"/><Relationship Id="rId37" Type="http://schemas.openxmlformats.org/officeDocument/2006/relationships/worksheet" Target="worksheets/sheet37.xml"/><Relationship Id="rId58" Type="http://schemas.openxmlformats.org/officeDocument/2006/relationships/worksheet" Target="worksheets/sheet58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123" Type="http://schemas.openxmlformats.org/officeDocument/2006/relationships/worksheet" Target="worksheets/sheet123.xml"/><Relationship Id="rId144" Type="http://schemas.openxmlformats.org/officeDocument/2006/relationships/worksheet" Target="worksheets/sheet144.xml"/><Relationship Id="rId90" Type="http://schemas.openxmlformats.org/officeDocument/2006/relationships/worksheet" Target="worksheets/sheet90.xml"/><Relationship Id="rId165" Type="http://schemas.openxmlformats.org/officeDocument/2006/relationships/worksheet" Target="worksheets/sheet165.xml"/><Relationship Id="rId186" Type="http://schemas.openxmlformats.org/officeDocument/2006/relationships/worksheet" Target="worksheets/sheet186.xml"/><Relationship Id="rId211" Type="http://schemas.openxmlformats.org/officeDocument/2006/relationships/worksheet" Target="worksheets/sheet211.xml"/><Relationship Id="rId232" Type="http://schemas.openxmlformats.org/officeDocument/2006/relationships/worksheet" Target="worksheets/sheet232.xml"/><Relationship Id="rId253" Type="http://schemas.openxmlformats.org/officeDocument/2006/relationships/worksheet" Target="worksheets/sheet253.xml"/><Relationship Id="rId274" Type="http://schemas.openxmlformats.org/officeDocument/2006/relationships/worksheet" Target="worksheets/sheet274.xml"/><Relationship Id="rId27" Type="http://schemas.openxmlformats.org/officeDocument/2006/relationships/worksheet" Target="worksheets/sheet27.xml"/><Relationship Id="rId48" Type="http://schemas.openxmlformats.org/officeDocument/2006/relationships/worksheet" Target="worksheets/sheet48.xml"/><Relationship Id="rId69" Type="http://schemas.openxmlformats.org/officeDocument/2006/relationships/worksheet" Target="worksheets/sheet69.xml"/><Relationship Id="rId113" Type="http://schemas.openxmlformats.org/officeDocument/2006/relationships/worksheet" Target="worksheets/sheet113.xml"/><Relationship Id="rId134" Type="http://schemas.openxmlformats.org/officeDocument/2006/relationships/worksheet" Target="worksheets/sheet134.xml"/><Relationship Id="rId80" Type="http://schemas.openxmlformats.org/officeDocument/2006/relationships/worksheet" Target="worksheets/sheet80.xml"/><Relationship Id="rId155" Type="http://schemas.openxmlformats.org/officeDocument/2006/relationships/worksheet" Target="worksheets/sheet155.xml"/><Relationship Id="rId176" Type="http://schemas.openxmlformats.org/officeDocument/2006/relationships/worksheet" Target="worksheets/sheet176.xml"/><Relationship Id="rId197" Type="http://schemas.openxmlformats.org/officeDocument/2006/relationships/worksheet" Target="worksheets/sheet197.xml"/><Relationship Id="rId201" Type="http://schemas.openxmlformats.org/officeDocument/2006/relationships/worksheet" Target="worksheets/sheet201.xml"/><Relationship Id="rId222" Type="http://schemas.openxmlformats.org/officeDocument/2006/relationships/worksheet" Target="worksheets/sheet222.xml"/><Relationship Id="rId243" Type="http://schemas.openxmlformats.org/officeDocument/2006/relationships/worksheet" Target="worksheets/sheet243.xml"/><Relationship Id="rId264" Type="http://schemas.openxmlformats.org/officeDocument/2006/relationships/worksheet" Target="worksheets/sheet264.xml"/><Relationship Id="rId285" Type="http://schemas.openxmlformats.org/officeDocument/2006/relationships/worksheet" Target="worksheets/sheet285.xml"/><Relationship Id="rId17" Type="http://schemas.openxmlformats.org/officeDocument/2006/relationships/worksheet" Target="worksheets/sheet17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worksheet" Target="worksheets/sheet103.xml"/><Relationship Id="rId124" Type="http://schemas.openxmlformats.org/officeDocument/2006/relationships/worksheet" Target="worksheets/sheet124.xml"/><Relationship Id="rId70" Type="http://schemas.openxmlformats.org/officeDocument/2006/relationships/worksheet" Target="worksheets/sheet70.xml"/><Relationship Id="rId91" Type="http://schemas.openxmlformats.org/officeDocument/2006/relationships/worksheet" Target="worksheets/sheet91.xml"/><Relationship Id="rId145" Type="http://schemas.openxmlformats.org/officeDocument/2006/relationships/worksheet" Target="worksheets/sheet145.xml"/><Relationship Id="rId166" Type="http://schemas.openxmlformats.org/officeDocument/2006/relationships/worksheet" Target="worksheets/sheet166.xml"/><Relationship Id="rId187" Type="http://schemas.openxmlformats.org/officeDocument/2006/relationships/worksheet" Target="worksheets/sheet187.xml"/><Relationship Id="rId1" Type="http://schemas.openxmlformats.org/officeDocument/2006/relationships/worksheet" Target="worksheets/sheet1.xml"/><Relationship Id="rId212" Type="http://schemas.openxmlformats.org/officeDocument/2006/relationships/worksheet" Target="worksheets/sheet212.xml"/><Relationship Id="rId233" Type="http://schemas.openxmlformats.org/officeDocument/2006/relationships/worksheet" Target="worksheets/sheet233.xml"/><Relationship Id="rId254" Type="http://schemas.openxmlformats.org/officeDocument/2006/relationships/worksheet" Target="worksheets/sheet254.xml"/><Relationship Id="rId28" Type="http://schemas.openxmlformats.org/officeDocument/2006/relationships/worksheet" Target="worksheets/sheet28.xml"/><Relationship Id="rId49" Type="http://schemas.openxmlformats.org/officeDocument/2006/relationships/worksheet" Target="worksheets/sheet49.xml"/><Relationship Id="rId114" Type="http://schemas.openxmlformats.org/officeDocument/2006/relationships/worksheet" Target="worksheets/sheet114.xml"/><Relationship Id="rId275" Type="http://schemas.openxmlformats.org/officeDocument/2006/relationships/worksheet" Target="worksheets/sheet275.xml"/><Relationship Id="rId60" Type="http://schemas.openxmlformats.org/officeDocument/2006/relationships/worksheet" Target="worksheets/sheet60.xml"/><Relationship Id="rId81" Type="http://schemas.openxmlformats.org/officeDocument/2006/relationships/worksheet" Target="worksheets/sheet81.xml"/><Relationship Id="rId135" Type="http://schemas.openxmlformats.org/officeDocument/2006/relationships/worksheet" Target="worksheets/sheet135.xml"/><Relationship Id="rId156" Type="http://schemas.openxmlformats.org/officeDocument/2006/relationships/worksheet" Target="worksheets/sheet156.xml"/><Relationship Id="rId177" Type="http://schemas.openxmlformats.org/officeDocument/2006/relationships/worksheet" Target="worksheets/sheet177.xml"/><Relationship Id="rId198" Type="http://schemas.openxmlformats.org/officeDocument/2006/relationships/worksheet" Target="worksheets/sheet198.xml"/><Relationship Id="rId202" Type="http://schemas.openxmlformats.org/officeDocument/2006/relationships/worksheet" Target="worksheets/sheet202.xml"/><Relationship Id="rId223" Type="http://schemas.openxmlformats.org/officeDocument/2006/relationships/worksheet" Target="worksheets/sheet223.xml"/><Relationship Id="rId244" Type="http://schemas.openxmlformats.org/officeDocument/2006/relationships/worksheet" Target="worksheets/sheet244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265" Type="http://schemas.openxmlformats.org/officeDocument/2006/relationships/worksheet" Target="worksheets/sheet265.xml"/><Relationship Id="rId286" Type="http://schemas.openxmlformats.org/officeDocument/2006/relationships/worksheet" Target="worksheets/sheet286.xml"/><Relationship Id="rId50" Type="http://schemas.openxmlformats.org/officeDocument/2006/relationships/worksheet" Target="worksheets/sheet50.xml"/><Relationship Id="rId104" Type="http://schemas.openxmlformats.org/officeDocument/2006/relationships/worksheet" Target="worksheets/sheet104.xml"/><Relationship Id="rId125" Type="http://schemas.openxmlformats.org/officeDocument/2006/relationships/worksheet" Target="worksheets/sheet125.xml"/><Relationship Id="rId146" Type="http://schemas.openxmlformats.org/officeDocument/2006/relationships/worksheet" Target="worksheets/sheet146.xml"/><Relationship Id="rId167" Type="http://schemas.openxmlformats.org/officeDocument/2006/relationships/worksheet" Target="worksheets/sheet167.xml"/><Relationship Id="rId188" Type="http://schemas.openxmlformats.org/officeDocument/2006/relationships/worksheet" Target="worksheets/sheet188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13" Type="http://schemas.openxmlformats.org/officeDocument/2006/relationships/worksheet" Target="worksheets/sheet213.xml"/><Relationship Id="rId234" Type="http://schemas.openxmlformats.org/officeDocument/2006/relationships/worksheet" Target="worksheets/sheet234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55" Type="http://schemas.openxmlformats.org/officeDocument/2006/relationships/worksheet" Target="worksheets/sheet255.xml"/><Relationship Id="rId276" Type="http://schemas.openxmlformats.org/officeDocument/2006/relationships/worksheet" Target="worksheets/sheet276.xml"/><Relationship Id="rId40" Type="http://schemas.openxmlformats.org/officeDocument/2006/relationships/worksheet" Target="worksheets/sheet40.xml"/><Relationship Id="rId115" Type="http://schemas.openxmlformats.org/officeDocument/2006/relationships/worksheet" Target="worksheets/sheet115.xml"/><Relationship Id="rId136" Type="http://schemas.openxmlformats.org/officeDocument/2006/relationships/worksheet" Target="worksheets/sheet136.xml"/><Relationship Id="rId157" Type="http://schemas.openxmlformats.org/officeDocument/2006/relationships/worksheet" Target="worksheets/sheet157.xml"/><Relationship Id="rId178" Type="http://schemas.openxmlformats.org/officeDocument/2006/relationships/worksheet" Target="worksheets/sheet178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9" Type="http://schemas.openxmlformats.org/officeDocument/2006/relationships/worksheet" Target="worksheets/sheet199.xml"/><Relationship Id="rId203" Type="http://schemas.openxmlformats.org/officeDocument/2006/relationships/worksheet" Target="worksheets/sheet203.xml"/><Relationship Id="rId19" Type="http://schemas.openxmlformats.org/officeDocument/2006/relationships/worksheet" Target="worksheets/sheet19.xml"/><Relationship Id="rId224" Type="http://schemas.openxmlformats.org/officeDocument/2006/relationships/worksheet" Target="worksheets/sheet224.xml"/><Relationship Id="rId245" Type="http://schemas.openxmlformats.org/officeDocument/2006/relationships/worksheet" Target="worksheets/sheet245.xml"/><Relationship Id="rId266" Type="http://schemas.openxmlformats.org/officeDocument/2006/relationships/worksheet" Target="worksheets/sheet266.xml"/><Relationship Id="rId287" Type="http://schemas.openxmlformats.org/officeDocument/2006/relationships/worksheet" Target="worksheets/sheet287.xml"/><Relationship Id="rId30" Type="http://schemas.openxmlformats.org/officeDocument/2006/relationships/worksheet" Target="worksheets/sheet30.xml"/><Relationship Id="rId105" Type="http://schemas.openxmlformats.org/officeDocument/2006/relationships/worksheet" Target="worksheets/sheet105.xml"/><Relationship Id="rId126" Type="http://schemas.openxmlformats.org/officeDocument/2006/relationships/worksheet" Target="worksheets/sheet126.xml"/><Relationship Id="rId147" Type="http://schemas.openxmlformats.org/officeDocument/2006/relationships/worksheet" Target="worksheets/sheet147.xml"/><Relationship Id="rId168" Type="http://schemas.openxmlformats.org/officeDocument/2006/relationships/worksheet" Target="worksheets/sheet16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189" Type="http://schemas.openxmlformats.org/officeDocument/2006/relationships/worksheet" Target="worksheets/sheet189.xml"/><Relationship Id="rId3" Type="http://schemas.openxmlformats.org/officeDocument/2006/relationships/worksheet" Target="worksheets/sheet3.xml"/><Relationship Id="rId214" Type="http://schemas.openxmlformats.org/officeDocument/2006/relationships/worksheet" Target="worksheets/sheet214.xml"/><Relationship Id="rId235" Type="http://schemas.openxmlformats.org/officeDocument/2006/relationships/worksheet" Target="worksheets/sheet235.xml"/><Relationship Id="rId256" Type="http://schemas.openxmlformats.org/officeDocument/2006/relationships/worksheet" Target="worksheets/sheet256.xml"/><Relationship Id="rId277" Type="http://schemas.openxmlformats.org/officeDocument/2006/relationships/worksheet" Target="worksheets/sheet277.xml"/><Relationship Id="rId116" Type="http://schemas.openxmlformats.org/officeDocument/2006/relationships/worksheet" Target="worksheets/sheet116.xml"/><Relationship Id="rId137" Type="http://schemas.openxmlformats.org/officeDocument/2006/relationships/worksheet" Target="worksheets/sheet137.xml"/><Relationship Id="rId158" Type="http://schemas.openxmlformats.org/officeDocument/2006/relationships/worksheet" Target="worksheets/sheet158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62" Type="http://schemas.openxmlformats.org/officeDocument/2006/relationships/worksheet" Target="worksheets/sheet62.xml"/><Relationship Id="rId83" Type="http://schemas.openxmlformats.org/officeDocument/2006/relationships/worksheet" Target="worksheets/sheet83.xml"/><Relationship Id="rId179" Type="http://schemas.openxmlformats.org/officeDocument/2006/relationships/worksheet" Target="worksheets/sheet179.xml"/><Relationship Id="rId190" Type="http://schemas.openxmlformats.org/officeDocument/2006/relationships/worksheet" Target="worksheets/sheet190.xml"/><Relationship Id="rId204" Type="http://schemas.openxmlformats.org/officeDocument/2006/relationships/worksheet" Target="worksheets/sheet204.xml"/><Relationship Id="rId225" Type="http://schemas.openxmlformats.org/officeDocument/2006/relationships/worksheet" Target="worksheets/sheet225.xml"/><Relationship Id="rId246" Type="http://schemas.openxmlformats.org/officeDocument/2006/relationships/worksheet" Target="worksheets/sheet246.xml"/><Relationship Id="rId267" Type="http://schemas.openxmlformats.org/officeDocument/2006/relationships/worksheet" Target="worksheets/sheet267.xml"/><Relationship Id="rId288" Type="http://schemas.openxmlformats.org/officeDocument/2006/relationships/worksheet" Target="worksheets/sheet288.xml"/><Relationship Id="rId106" Type="http://schemas.openxmlformats.org/officeDocument/2006/relationships/worksheet" Target="worksheets/sheet106.xml"/><Relationship Id="rId127" Type="http://schemas.openxmlformats.org/officeDocument/2006/relationships/worksheet" Target="worksheets/sheet12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52" Type="http://schemas.openxmlformats.org/officeDocument/2006/relationships/worksheet" Target="worksheets/sheet52.xml"/><Relationship Id="rId73" Type="http://schemas.openxmlformats.org/officeDocument/2006/relationships/worksheet" Target="worksheets/sheet73.xml"/><Relationship Id="rId94" Type="http://schemas.openxmlformats.org/officeDocument/2006/relationships/worksheet" Target="worksheets/sheet94.xml"/><Relationship Id="rId148" Type="http://schemas.openxmlformats.org/officeDocument/2006/relationships/worksheet" Target="worksheets/sheet148.xml"/><Relationship Id="rId169" Type="http://schemas.openxmlformats.org/officeDocument/2006/relationships/worksheet" Target="worksheets/sheet169.xml"/><Relationship Id="rId4" Type="http://schemas.openxmlformats.org/officeDocument/2006/relationships/worksheet" Target="worksheets/sheet4.xml"/><Relationship Id="rId180" Type="http://schemas.openxmlformats.org/officeDocument/2006/relationships/worksheet" Target="worksheets/sheet180.xml"/><Relationship Id="rId215" Type="http://schemas.openxmlformats.org/officeDocument/2006/relationships/worksheet" Target="worksheets/sheet215.xml"/><Relationship Id="rId236" Type="http://schemas.openxmlformats.org/officeDocument/2006/relationships/worksheet" Target="worksheets/sheet236.xml"/><Relationship Id="rId257" Type="http://schemas.openxmlformats.org/officeDocument/2006/relationships/worksheet" Target="worksheets/sheet257.xml"/><Relationship Id="rId278" Type="http://schemas.openxmlformats.org/officeDocument/2006/relationships/worksheet" Target="worksheets/sheet278.xml"/><Relationship Id="rId42" Type="http://schemas.openxmlformats.org/officeDocument/2006/relationships/worksheet" Target="worksheets/sheet42.xml"/><Relationship Id="rId84" Type="http://schemas.openxmlformats.org/officeDocument/2006/relationships/worksheet" Target="worksheets/sheet84.xml"/><Relationship Id="rId138" Type="http://schemas.openxmlformats.org/officeDocument/2006/relationships/worksheet" Target="worksheets/sheet138.xml"/><Relationship Id="rId191" Type="http://schemas.openxmlformats.org/officeDocument/2006/relationships/worksheet" Target="worksheets/sheet191.xml"/><Relationship Id="rId205" Type="http://schemas.openxmlformats.org/officeDocument/2006/relationships/worksheet" Target="worksheets/sheet205.xml"/><Relationship Id="rId247" Type="http://schemas.openxmlformats.org/officeDocument/2006/relationships/worksheet" Target="worksheets/sheet247.xml"/><Relationship Id="rId107" Type="http://schemas.openxmlformats.org/officeDocument/2006/relationships/worksheet" Target="worksheets/sheet107.xml"/><Relationship Id="rId289" Type="http://schemas.openxmlformats.org/officeDocument/2006/relationships/worksheet" Target="worksheets/sheet289.xml"/><Relationship Id="rId11" Type="http://schemas.openxmlformats.org/officeDocument/2006/relationships/worksheet" Target="worksheets/sheet11.xml"/><Relationship Id="rId53" Type="http://schemas.openxmlformats.org/officeDocument/2006/relationships/worksheet" Target="worksheets/sheet53.xml"/><Relationship Id="rId149" Type="http://schemas.openxmlformats.org/officeDocument/2006/relationships/worksheet" Target="worksheets/sheet149.xml"/><Relationship Id="rId95" Type="http://schemas.openxmlformats.org/officeDocument/2006/relationships/worksheet" Target="worksheets/sheet95.xml"/><Relationship Id="rId160" Type="http://schemas.openxmlformats.org/officeDocument/2006/relationships/worksheet" Target="worksheets/sheet160.xml"/><Relationship Id="rId216" Type="http://schemas.openxmlformats.org/officeDocument/2006/relationships/worksheet" Target="worksheets/sheet216.xml"/><Relationship Id="rId258" Type="http://schemas.openxmlformats.org/officeDocument/2006/relationships/worksheet" Target="worksheets/sheet258.xml"/><Relationship Id="rId22" Type="http://schemas.openxmlformats.org/officeDocument/2006/relationships/worksheet" Target="worksheets/sheet22.xml"/><Relationship Id="rId64" Type="http://schemas.openxmlformats.org/officeDocument/2006/relationships/worksheet" Target="worksheets/sheet64.xml"/><Relationship Id="rId118" Type="http://schemas.openxmlformats.org/officeDocument/2006/relationships/worksheet" Target="worksheets/sheet118.xml"/><Relationship Id="rId171" Type="http://schemas.openxmlformats.org/officeDocument/2006/relationships/worksheet" Target="worksheets/sheet171.xml"/><Relationship Id="rId227" Type="http://schemas.openxmlformats.org/officeDocument/2006/relationships/worksheet" Target="worksheets/sheet227.xml"/><Relationship Id="rId269" Type="http://schemas.openxmlformats.org/officeDocument/2006/relationships/worksheet" Target="worksheets/sheet269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0"/>
  <sheetViews>
    <sheetView workbookViewId="0">
      <selection activeCell="G7" sqref="G7:G8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4" x14ac:dyDescent="0.2">
      <c r="A10" s="7">
        <v>1</v>
      </c>
      <c r="B10" s="18">
        <v>2073</v>
      </c>
      <c r="C10" s="19" t="s">
        <v>1524</v>
      </c>
      <c r="D10" s="76">
        <v>40021752</v>
      </c>
      <c r="E10" s="19" t="s">
        <v>1564</v>
      </c>
      <c r="F10" s="78" t="s">
        <v>1565</v>
      </c>
      <c r="G10" s="79">
        <v>7360.15</v>
      </c>
      <c r="H10" s="29" t="s">
        <v>20</v>
      </c>
      <c r="I10" s="29" t="s">
        <v>19</v>
      </c>
      <c r="J10" s="80" t="s">
        <v>1566</v>
      </c>
      <c r="K10" s="56" t="s">
        <v>1567</v>
      </c>
      <c r="L10" s="32">
        <v>0</v>
      </c>
      <c r="M10" s="32">
        <v>1069</v>
      </c>
      <c r="N10" s="56" t="s">
        <v>1557</v>
      </c>
      <c r="O10" s="57">
        <f>G10</f>
        <v>7360.15</v>
      </c>
      <c r="P10" s="25">
        <v>1250</v>
      </c>
      <c r="Q10" s="18" t="s">
        <v>1567</v>
      </c>
      <c r="R10" s="21">
        <v>0</v>
      </c>
      <c r="S10" s="2"/>
    </row>
  </sheetData>
  <mergeCells count="21">
    <mergeCell ref="J6:J8"/>
    <mergeCell ref="P7:P8"/>
    <mergeCell ref="Q7:Q8"/>
    <mergeCell ref="A6:A8"/>
    <mergeCell ref="B6:C6"/>
    <mergeCell ref="D6:G6"/>
    <mergeCell ref="H6:H8"/>
    <mergeCell ref="I6:I8"/>
    <mergeCell ref="K6:K8"/>
    <mergeCell ref="P6:Q6"/>
    <mergeCell ref="F7:F8"/>
    <mergeCell ref="G7:G8"/>
    <mergeCell ref="B7:B8"/>
    <mergeCell ref="C7:C8"/>
    <mergeCell ref="D7:D8"/>
    <mergeCell ref="E7:E8"/>
    <mergeCell ref="R6:R8"/>
    <mergeCell ref="O6:O8"/>
    <mergeCell ref="N6:N8"/>
    <mergeCell ref="L6:L8"/>
    <mergeCell ref="M6:M8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AC13"/>
  <sheetViews>
    <sheetView topLeftCell="A3" workbookViewId="0">
      <selection activeCell="A3" sqref="A1:IV65536"/>
    </sheetView>
  </sheetViews>
  <sheetFormatPr defaultRowHeight="20.100000000000001" customHeight="1" x14ac:dyDescent="0.2"/>
  <cols>
    <col min="1" max="1" width="4.5703125" style="10" customWidth="1"/>
    <col min="2" max="2" width="9.7109375" style="6" customWidth="1"/>
    <col min="3" max="3" width="12.42578125" style="6" customWidth="1"/>
    <col min="4" max="4" width="14.42578125" style="6" customWidth="1"/>
    <col min="5" max="5" width="14.28515625" style="6" customWidth="1"/>
    <col min="6" max="6" width="20.140625" style="6" customWidth="1"/>
    <col min="7" max="7" width="12.42578125" style="6" customWidth="1"/>
    <col min="8" max="8" width="9.85546875" style="6" customWidth="1"/>
    <col min="9" max="9" width="15" style="6" customWidth="1"/>
    <col min="10" max="10" width="30.140625" style="6" customWidth="1"/>
    <col min="11" max="11" width="13.28515625" style="6" customWidth="1"/>
    <col min="12" max="13" width="9.28515625" style="6" customWidth="1"/>
    <col min="14" max="14" width="10.42578125" style="6" customWidth="1"/>
    <col min="15" max="15" width="11.85546875" style="6" customWidth="1"/>
    <col min="16" max="16" width="11.28515625" style="6" customWidth="1"/>
    <col min="17" max="17" width="12.42578125" style="6" customWidth="1"/>
    <col min="18" max="18" width="8.710937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0.100000000000001" customHeight="1" x14ac:dyDescent="0.2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39" customHeight="1" x14ac:dyDescent="0.2">
      <c r="A10" s="27">
        <v>1</v>
      </c>
      <c r="B10" s="18">
        <v>37416</v>
      </c>
      <c r="C10" s="19" t="s">
        <v>155</v>
      </c>
      <c r="D10" s="18">
        <v>227282157</v>
      </c>
      <c r="E10" s="19" t="s">
        <v>155</v>
      </c>
      <c r="F10" s="29" t="s">
        <v>156</v>
      </c>
      <c r="G10" s="20">
        <v>75927.960000000006</v>
      </c>
      <c r="H10" s="18" t="s">
        <v>20</v>
      </c>
      <c r="I10" s="18" t="s">
        <v>19</v>
      </c>
      <c r="J10" s="11" t="s">
        <v>157</v>
      </c>
      <c r="K10" s="19" t="s">
        <v>155</v>
      </c>
      <c r="L10" s="21">
        <v>0</v>
      </c>
      <c r="M10" s="21">
        <v>3171</v>
      </c>
      <c r="N10" s="19" t="s">
        <v>155</v>
      </c>
      <c r="O10" s="22">
        <f>G10</f>
        <v>75927.960000000006</v>
      </c>
      <c r="P10" s="21">
        <v>3893</v>
      </c>
      <c r="Q10" s="23" t="s">
        <v>155</v>
      </c>
      <c r="R10" s="21">
        <v>0</v>
      </c>
      <c r="S10" s="2"/>
    </row>
    <row r="11" spans="1:29" ht="49.5" hidden="1" customHeight="1" x14ac:dyDescent="0.2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29" ht="33" customHeight="1" x14ac:dyDescent="0.2">
      <c r="A12" s="14">
        <v>2</v>
      </c>
      <c r="B12" s="14">
        <v>37053</v>
      </c>
      <c r="C12" s="24" t="s">
        <v>118</v>
      </c>
      <c r="D12" s="14">
        <v>358</v>
      </c>
      <c r="E12" s="24" t="s">
        <v>158</v>
      </c>
      <c r="F12" s="29" t="s">
        <v>159</v>
      </c>
      <c r="G12" s="14">
        <v>1000</v>
      </c>
      <c r="H12" s="18" t="s">
        <v>20</v>
      </c>
      <c r="I12" s="18" t="s">
        <v>19</v>
      </c>
      <c r="J12" s="11" t="s">
        <v>160</v>
      </c>
      <c r="K12" s="24" t="s">
        <v>118</v>
      </c>
      <c r="L12" s="14">
        <v>0</v>
      </c>
      <c r="M12" s="25">
        <v>3170</v>
      </c>
      <c r="N12" s="24" t="s">
        <v>118</v>
      </c>
      <c r="O12" s="22">
        <f>G12</f>
        <v>1000</v>
      </c>
      <c r="P12" s="21">
        <v>3892</v>
      </c>
      <c r="Q12" s="24" t="s">
        <v>155</v>
      </c>
      <c r="R12" s="14">
        <v>0</v>
      </c>
    </row>
    <row r="13" spans="1:29" ht="28.5" customHeight="1" x14ac:dyDescent="0.2">
      <c r="A13" s="14">
        <v>3</v>
      </c>
      <c r="B13" s="14">
        <v>37220</v>
      </c>
      <c r="C13" s="24" t="s">
        <v>140</v>
      </c>
      <c r="D13" s="15">
        <v>96091891</v>
      </c>
      <c r="E13" s="24" t="s">
        <v>102</v>
      </c>
      <c r="F13" s="30" t="s">
        <v>161</v>
      </c>
      <c r="G13" s="14">
        <v>2070</v>
      </c>
      <c r="H13" s="18" t="s">
        <v>162</v>
      </c>
      <c r="I13" s="18" t="s">
        <v>19</v>
      </c>
      <c r="J13" s="18" t="s">
        <v>163</v>
      </c>
      <c r="K13" s="24" t="s">
        <v>140</v>
      </c>
      <c r="L13" s="14">
        <v>0</v>
      </c>
      <c r="M13" s="14">
        <v>3169</v>
      </c>
      <c r="N13" s="24" t="s">
        <v>140</v>
      </c>
      <c r="O13" s="22">
        <f>G13</f>
        <v>2070</v>
      </c>
      <c r="P13" s="14">
        <v>130</v>
      </c>
      <c r="Q13" s="24" t="s">
        <v>155</v>
      </c>
      <c r="R13" s="14">
        <v>0</v>
      </c>
    </row>
  </sheetData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300-000000000000}">
  <dimension ref="A2:AC12"/>
  <sheetViews>
    <sheetView workbookViewId="0">
      <selection activeCell="E7" sqref="E7:E8"/>
    </sheetView>
  </sheetViews>
  <sheetFormatPr defaultRowHeight="12.75" x14ac:dyDescent="0.2"/>
  <cols>
    <col min="1" max="1" width="7.140625" style="10" customWidth="1"/>
    <col min="2" max="2" width="9.42578125" style="6" customWidth="1"/>
    <col min="3" max="3" width="12.42578125" style="6" customWidth="1"/>
    <col min="4" max="4" width="13.42578125" style="6" customWidth="1"/>
    <col min="5" max="5" width="10.140625" style="6" bestFit="1" customWidth="1"/>
    <col min="6" max="6" width="23.42578125" style="6" customWidth="1"/>
    <col min="7" max="7" width="12.42578125" style="6" customWidth="1"/>
    <col min="8" max="8" width="5.85546875" style="6" bestFit="1" customWidth="1"/>
    <col min="9" max="9" width="16.85546875" style="6" customWidth="1"/>
    <col min="10" max="10" width="31.7109375" style="6" bestFit="1" customWidth="1"/>
    <col min="11" max="11" width="13.28515625" style="6" customWidth="1"/>
    <col min="12" max="12" width="9.28515625" style="6" customWidth="1"/>
    <col min="13" max="13" width="9.7109375" style="6" bestFit="1" customWidth="1"/>
    <col min="14" max="14" width="10.42578125" style="6" customWidth="1"/>
    <col min="15" max="15" width="11.85546875" style="6" customWidth="1"/>
    <col min="16" max="16" width="4" style="6" bestFit="1" customWidth="1"/>
    <col min="17" max="17" width="8.140625" style="6" bestFit="1" customWidth="1"/>
    <col min="18" max="18" width="7.8554687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9.25" customHeight="1" x14ac:dyDescent="0.2">
      <c r="A10" s="7">
        <v>1</v>
      </c>
      <c r="B10" s="18">
        <v>17122</v>
      </c>
      <c r="C10" s="19" t="s">
        <v>1236</v>
      </c>
      <c r="D10" s="76">
        <v>237137817</v>
      </c>
      <c r="E10" s="19" t="s">
        <v>1219</v>
      </c>
      <c r="F10" s="29" t="s">
        <v>1233</v>
      </c>
      <c r="G10" s="77">
        <v>-222.22</v>
      </c>
      <c r="H10" s="29" t="s">
        <v>20</v>
      </c>
      <c r="I10" s="29" t="s">
        <v>19</v>
      </c>
      <c r="J10" s="71" t="s">
        <v>1234</v>
      </c>
      <c r="K10" s="56" t="s">
        <v>1232</v>
      </c>
      <c r="L10" s="32">
        <v>0</v>
      </c>
      <c r="M10" s="32">
        <v>63</v>
      </c>
      <c r="N10" s="56" t="s">
        <v>1235</v>
      </c>
      <c r="O10" s="77">
        <f>G10</f>
        <v>-222.22</v>
      </c>
      <c r="P10" s="58">
        <v>897</v>
      </c>
      <c r="Q10" s="18" t="s">
        <v>1235</v>
      </c>
      <c r="R10" s="21">
        <v>0</v>
      </c>
      <c r="S10" s="2"/>
    </row>
    <row r="11" spans="1:29" s="9" customFormat="1" ht="29.25" customHeight="1" x14ac:dyDescent="0.2">
      <c r="A11" s="7">
        <v>2</v>
      </c>
      <c r="B11" s="18">
        <v>17123</v>
      </c>
      <c r="C11" s="19" t="s">
        <v>1236</v>
      </c>
      <c r="D11" s="18">
        <v>237140304</v>
      </c>
      <c r="E11" s="19" t="s">
        <v>1236</v>
      </c>
      <c r="F11" s="29" t="s">
        <v>1233</v>
      </c>
      <c r="G11" s="54">
        <v>3087.35</v>
      </c>
      <c r="H11" s="29" t="s">
        <v>20</v>
      </c>
      <c r="I11" s="29" t="s">
        <v>19</v>
      </c>
      <c r="J11" s="71" t="s">
        <v>1237</v>
      </c>
      <c r="K11" s="56" t="s">
        <v>1232</v>
      </c>
      <c r="L11" s="32">
        <v>0</v>
      </c>
      <c r="M11" s="32">
        <v>61</v>
      </c>
      <c r="N11" s="56" t="s">
        <v>1235</v>
      </c>
      <c r="O11" s="57">
        <f>G11</f>
        <v>3087.35</v>
      </c>
      <c r="P11" s="58">
        <v>897</v>
      </c>
      <c r="Q11" s="18" t="s">
        <v>1235</v>
      </c>
      <c r="R11" s="21">
        <v>0</v>
      </c>
      <c r="S11" s="2"/>
    </row>
    <row r="12" spans="1:29" ht="32.25" customHeight="1" x14ac:dyDescent="0.2">
      <c r="A12" s="7">
        <v>3</v>
      </c>
      <c r="B12" s="14">
        <v>17124</v>
      </c>
      <c r="C12" s="24" t="s">
        <v>1236</v>
      </c>
      <c r="D12" s="25">
        <v>237140300</v>
      </c>
      <c r="E12" s="24" t="s">
        <v>1236</v>
      </c>
      <c r="F12" s="29" t="s">
        <v>1233</v>
      </c>
      <c r="G12" s="54">
        <v>87272.21</v>
      </c>
      <c r="H12" s="18" t="s">
        <v>20</v>
      </c>
      <c r="I12" s="29" t="s">
        <v>19</v>
      </c>
      <c r="J12" s="71" t="s">
        <v>1237</v>
      </c>
      <c r="K12" s="24" t="s">
        <v>1232</v>
      </c>
      <c r="L12" s="32">
        <v>0</v>
      </c>
      <c r="M12" s="33">
        <v>62</v>
      </c>
      <c r="N12" s="30" t="s">
        <v>1235</v>
      </c>
      <c r="O12" s="57">
        <f>G12</f>
        <v>87272.21</v>
      </c>
      <c r="P12" s="33">
        <v>897</v>
      </c>
      <c r="Q12" s="18" t="s">
        <v>1235</v>
      </c>
      <c r="R12" s="21">
        <v>0</v>
      </c>
    </row>
  </sheetData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ageMargins left="0.7" right="0.7" top="0.75" bottom="0.75" header="0.3" footer="0.3"/>
  <pageSetup orientation="portrait" r:id="rId1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400-000000000000}">
  <dimension ref="A2:AC11"/>
  <sheetViews>
    <sheetView workbookViewId="0">
      <selection sqref="A1:IV65536"/>
    </sheetView>
  </sheetViews>
  <sheetFormatPr defaultRowHeight="12.75" x14ac:dyDescent="0.2"/>
  <cols>
    <col min="1" max="1" width="7.140625" style="10" customWidth="1"/>
    <col min="2" max="2" width="9.42578125" style="6" customWidth="1"/>
    <col min="3" max="3" width="12.42578125" style="6" customWidth="1"/>
    <col min="4" max="4" width="13.42578125" style="6" customWidth="1"/>
    <col min="5" max="5" width="10.140625" style="6" bestFit="1" customWidth="1"/>
    <col min="6" max="6" width="23.42578125" style="6" customWidth="1"/>
    <col min="7" max="7" width="12.42578125" style="6" customWidth="1"/>
    <col min="8" max="8" width="5.85546875" style="6" bestFit="1" customWidth="1"/>
    <col min="9" max="9" width="16.85546875" style="6" customWidth="1"/>
    <col min="10" max="10" width="31.7109375" style="6" bestFit="1" customWidth="1"/>
    <col min="11" max="11" width="13.28515625" style="6" customWidth="1"/>
    <col min="12" max="12" width="9.28515625" style="6" customWidth="1"/>
    <col min="13" max="13" width="9.7109375" style="6" bestFit="1" customWidth="1"/>
    <col min="14" max="14" width="10.42578125" style="6" customWidth="1"/>
    <col min="15" max="15" width="11.85546875" style="6" customWidth="1"/>
    <col min="16" max="16" width="4" style="6" bestFit="1" customWidth="1"/>
    <col min="17" max="17" width="8.140625" style="6" bestFit="1" customWidth="1"/>
    <col min="18" max="18" width="7.8554687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9.25" customHeight="1" x14ac:dyDescent="0.2">
      <c r="A10" s="7">
        <v>1</v>
      </c>
      <c r="B10" s="18">
        <v>740</v>
      </c>
      <c r="C10" s="19" t="s">
        <v>1201</v>
      </c>
      <c r="D10" s="76">
        <v>479803</v>
      </c>
      <c r="E10" s="19" t="s">
        <v>1208</v>
      </c>
      <c r="F10" s="29" t="s">
        <v>1227</v>
      </c>
      <c r="G10" s="54">
        <v>428.4</v>
      </c>
      <c r="H10" s="29" t="s">
        <v>20</v>
      </c>
      <c r="I10" s="29" t="s">
        <v>19</v>
      </c>
      <c r="J10" s="71" t="s">
        <v>1228</v>
      </c>
      <c r="K10" s="56" t="s">
        <v>1105</v>
      </c>
      <c r="L10" s="32">
        <v>0</v>
      </c>
      <c r="M10" s="32">
        <v>761</v>
      </c>
      <c r="N10" s="56" t="s">
        <v>1170</v>
      </c>
      <c r="O10" s="57">
        <f>G10</f>
        <v>428.4</v>
      </c>
      <c r="P10" s="25">
        <v>901</v>
      </c>
      <c r="Q10" s="18" t="s">
        <v>1229</v>
      </c>
      <c r="R10" s="21">
        <v>0</v>
      </c>
      <c r="S10" s="2"/>
    </row>
    <row r="11" spans="1:29" s="9" customFormat="1" ht="29.25" customHeight="1" x14ac:dyDescent="0.2">
      <c r="A11" s="7">
        <v>2</v>
      </c>
      <c r="B11" s="18">
        <v>808</v>
      </c>
      <c r="C11" s="19" t="s">
        <v>1213</v>
      </c>
      <c r="D11" s="18">
        <v>18</v>
      </c>
      <c r="E11" s="19" t="s">
        <v>1213</v>
      </c>
      <c r="F11" s="29" t="s">
        <v>1230</v>
      </c>
      <c r="G11" s="54">
        <v>15850</v>
      </c>
      <c r="H11" s="29" t="s">
        <v>20</v>
      </c>
      <c r="I11" s="29" t="s">
        <v>19</v>
      </c>
      <c r="J11" s="71" t="s">
        <v>1231</v>
      </c>
      <c r="K11" s="56" t="s">
        <v>1182</v>
      </c>
      <c r="L11" s="32">
        <v>0</v>
      </c>
      <c r="M11" s="32">
        <v>27</v>
      </c>
      <c r="N11" s="56" t="s">
        <v>1205</v>
      </c>
      <c r="O11" s="57">
        <f>G11</f>
        <v>15850</v>
      </c>
      <c r="P11" s="25">
        <v>900</v>
      </c>
      <c r="Q11" s="18" t="s">
        <v>1229</v>
      </c>
      <c r="R11" s="21">
        <v>0</v>
      </c>
      <c r="S11" s="2"/>
    </row>
  </sheetData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500-000000000000}">
  <dimension ref="A2:AC10"/>
  <sheetViews>
    <sheetView workbookViewId="0">
      <selection activeCell="A11" sqref="A11:IV11"/>
    </sheetView>
  </sheetViews>
  <sheetFormatPr defaultRowHeight="12.75" x14ac:dyDescent="0.2"/>
  <cols>
    <col min="1" max="1" width="7.140625" style="10" customWidth="1"/>
    <col min="2" max="2" width="9.42578125" style="6" customWidth="1"/>
    <col min="3" max="3" width="12.42578125" style="6" customWidth="1"/>
    <col min="4" max="4" width="13.42578125" style="6" customWidth="1"/>
    <col min="5" max="5" width="10.140625" style="6" bestFit="1" customWidth="1"/>
    <col min="6" max="6" width="23.42578125" style="6" customWidth="1"/>
    <col min="7" max="7" width="12.42578125" style="6" customWidth="1"/>
    <col min="8" max="8" width="5.85546875" style="6" bestFit="1" customWidth="1"/>
    <col min="9" max="9" width="16.85546875" style="6" customWidth="1"/>
    <col min="10" max="10" width="31.7109375" style="6" bestFit="1" customWidth="1"/>
    <col min="11" max="11" width="13.28515625" style="6" customWidth="1"/>
    <col min="12" max="12" width="9.28515625" style="6" customWidth="1"/>
    <col min="13" max="13" width="9.7109375" style="6" bestFit="1" customWidth="1"/>
    <col min="14" max="14" width="10.42578125" style="6" customWidth="1"/>
    <col min="15" max="15" width="11.85546875" style="6" customWidth="1"/>
    <col min="16" max="16" width="4" style="6" bestFit="1" customWidth="1"/>
    <col min="17" max="17" width="8.140625" style="6" bestFit="1" customWidth="1"/>
    <col min="18" max="18" width="7.8554687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9.25" customHeight="1" x14ac:dyDescent="0.2">
      <c r="A10" s="7">
        <v>1</v>
      </c>
      <c r="B10" s="18">
        <v>715</v>
      </c>
      <c r="C10" s="19" t="s">
        <v>1238</v>
      </c>
      <c r="D10" s="76">
        <v>230900132</v>
      </c>
      <c r="E10" s="19" t="s">
        <v>1239</v>
      </c>
      <c r="F10" s="29" t="s">
        <v>1240</v>
      </c>
      <c r="G10" s="54">
        <v>32821.43</v>
      </c>
      <c r="H10" s="29" t="s">
        <v>20</v>
      </c>
      <c r="I10" s="29" t="s">
        <v>19</v>
      </c>
      <c r="J10" s="71" t="s">
        <v>1241</v>
      </c>
      <c r="K10" s="56" t="s">
        <v>1242</v>
      </c>
      <c r="L10" s="32">
        <v>0</v>
      </c>
      <c r="M10" s="32">
        <v>715</v>
      </c>
      <c r="N10" s="56" t="s">
        <v>1142</v>
      </c>
      <c r="O10" s="57">
        <f>G10</f>
        <v>32821.43</v>
      </c>
      <c r="P10" s="25">
        <v>906</v>
      </c>
      <c r="Q10" s="18" t="s">
        <v>1243</v>
      </c>
      <c r="R10" s="21">
        <v>0</v>
      </c>
      <c r="S10" s="2"/>
    </row>
  </sheetData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ageMargins left="0.7" right="0.7" top="0.75" bottom="0.75" header="0.3" footer="0.3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600-000000000000}">
  <dimension ref="A2:AC18"/>
  <sheetViews>
    <sheetView workbookViewId="0">
      <selection sqref="A1:IV65536"/>
    </sheetView>
  </sheetViews>
  <sheetFormatPr defaultRowHeight="12.75" x14ac:dyDescent="0.2"/>
  <cols>
    <col min="1" max="1" width="7.140625" style="10" customWidth="1"/>
    <col min="2" max="2" width="9.42578125" style="6" customWidth="1"/>
    <col min="3" max="3" width="12.42578125" style="6" customWidth="1"/>
    <col min="4" max="4" width="13.42578125" style="6" customWidth="1"/>
    <col min="5" max="5" width="10.140625" style="6" bestFit="1" customWidth="1"/>
    <col min="6" max="6" width="23.42578125" style="6" customWidth="1"/>
    <col min="7" max="7" width="12.42578125" style="6" customWidth="1"/>
    <col min="8" max="8" width="5.85546875" style="6" bestFit="1" customWidth="1"/>
    <col min="9" max="9" width="16.85546875" style="6" customWidth="1"/>
    <col min="10" max="10" width="31.7109375" style="6" bestFit="1" customWidth="1"/>
    <col min="11" max="11" width="13.28515625" style="6" customWidth="1"/>
    <col min="12" max="12" width="9.28515625" style="6" customWidth="1"/>
    <col min="13" max="13" width="9.7109375" style="6" bestFit="1" customWidth="1"/>
    <col min="14" max="14" width="10.42578125" style="6" customWidth="1"/>
    <col min="15" max="15" width="11.85546875" style="6" customWidth="1"/>
    <col min="16" max="16" width="4" style="6" bestFit="1" customWidth="1"/>
    <col min="17" max="17" width="8.140625" style="6" bestFit="1" customWidth="1"/>
    <col min="18" max="18" width="7.8554687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9.25" customHeight="1" x14ac:dyDescent="0.2">
      <c r="A10" s="7">
        <v>1</v>
      </c>
      <c r="B10" s="18">
        <v>723</v>
      </c>
      <c r="C10" s="19" t="s">
        <v>1238</v>
      </c>
      <c r="D10" s="76">
        <v>10969011</v>
      </c>
      <c r="E10" s="19" t="s">
        <v>1239</v>
      </c>
      <c r="F10" s="29" t="s">
        <v>1173</v>
      </c>
      <c r="G10" s="54">
        <v>398.61</v>
      </c>
      <c r="H10" s="29" t="s">
        <v>20</v>
      </c>
      <c r="I10" s="29" t="s">
        <v>19</v>
      </c>
      <c r="J10" s="71" t="s">
        <v>1244</v>
      </c>
      <c r="K10" s="56" t="s">
        <v>1103</v>
      </c>
      <c r="L10" s="32">
        <v>0</v>
      </c>
      <c r="M10" s="32">
        <v>754</v>
      </c>
      <c r="N10" s="56" t="s">
        <v>1170</v>
      </c>
      <c r="O10" s="57">
        <f t="shared" ref="O10:O18" si="0">G10</f>
        <v>398.61</v>
      </c>
      <c r="P10" s="25">
        <v>908</v>
      </c>
      <c r="Q10" s="18" t="s">
        <v>1245</v>
      </c>
      <c r="R10" s="21">
        <v>0</v>
      </c>
      <c r="S10" s="2"/>
    </row>
    <row r="11" spans="1:29" s="9" customFormat="1" ht="29.25" customHeight="1" x14ac:dyDescent="0.2">
      <c r="A11" s="7">
        <v>2</v>
      </c>
      <c r="B11" s="18">
        <v>749</v>
      </c>
      <c r="C11" s="19" t="s">
        <v>1246</v>
      </c>
      <c r="D11" s="76">
        <v>10971232</v>
      </c>
      <c r="E11" s="19" t="s">
        <v>1201</v>
      </c>
      <c r="F11" s="29" t="s">
        <v>1173</v>
      </c>
      <c r="G11" s="54">
        <v>531.48</v>
      </c>
      <c r="H11" s="29" t="s">
        <v>20</v>
      </c>
      <c r="I11" s="29" t="s">
        <v>19</v>
      </c>
      <c r="J11" s="71" t="s">
        <v>1244</v>
      </c>
      <c r="K11" s="56" t="s">
        <v>1142</v>
      </c>
      <c r="L11" s="32">
        <v>0</v>
      </c>
      <c r="M11" s="32">
        <v>755</v>
      </c>
      <c r="N11" s="56" t="s">
        <v>1170</v>
      </c>
      <c r="O11" s="57">
        <f t="shared" si="0"/>
        <v>531.48</v>
      </c>
      <c r="P11" s="25">
        <v>908</v>
      </c>
      <c r="Q11" s="18" t="s">
        <v>1245</v>
      </c>
      <c r="R11" s="21">
        <v>0</v>
      </c>
      <c r="S11" s="2"/>
    </row>
    <row r="12" spans="1:29" s="9" customFormat="1" ht="29.25" customHeight="1" x14ac:dyDescent="0.2">
      <c r="A12" s="7">
        <v>3</v>
      </c>
      <c r="B12" s="18">
        <v>716</v>
      </c>
      <c r="C12" s="19" t="s">
        <v>1238</v>
      </c>
      <c r="D12" s="76">
        <v>26987</v>
      </c>
      <c r="E12" s="19" t="s">
        <v>1247</v>
      </c>
      <c r="F12" s="29" t="s">
        <v>1248</v>
      </c>
      <c r="G12" s="54">
        <v>1252.3499999999999</v>
      </c>
      <c r="H12" s="29" t="s">
        <v>20</v>
      </c>
      <c r="I12" s="29" t="s">
        <v>19</v>
      </c>
      <c r="J12" s="71" t="s">
        <v>1249</v>
      </c>
      <c r="K12" s="56" t="s">
        <v>1117</v>
      </c>
      <c r="L12" s="32">
        <v>0</v>
      </c>
      <c r="M12" s="32">
        <v>753</v>
      </c>
      <c r="N12" s="56" t="s">
        <v>1170</v>
      </c>
      <c r="O12" s="57">
        <f t="shared" si="0"/>
        <v>1252.3499999999999</v>
      </c>
      <c r="P12" s="25">
        <v>909</v>
      </c>
      <c r="Q12" s="18" t="s">
        <v>1245</v>
      </c>
      <c r="R12" s="21">
        <v>0</v>
      </c>
      <c r="S12" s="2"/>
    </row>
    <row r="13" spans="1:29" s="9" customFormat="1" ht="29.25" customHeight="1" x14ac:dyDescent="0.2">
      <c r="A13" s="7">
        <v>4</v>
      </c>
      <c r="B13" s="18">
        <v>47395</v>
      </c>
      <c r="C13" s="19" t="s">
        <v>1214</v>
      </c>
      <c r="D13" s="76">
        <v>254</v>
      </c>
      <c r="E13" s="19" t="s">
        <v>1250</v>
      </c>
      <c r="F13" s="29" t="s">
        <v>1251</v>
      </c>
      <c r="G13" s="54">
        <v>3523.8</v>
      </c>
      <c r="H13" s="29" t="s">
        <v>20</v>
      </c>
      <c r="I13" s="29" t="s">
        <v>19</v>
      </c>
      <c r="J13" s="71" t="s">
        <v>1252</v>
      </c>
      <c r="K13" s="56" t="s">
        <v>1182</v>
      </c>
      <c r="L13" s="32">
        <v>0</v>
      </c>
      <c r="M13" s="32">
        <v>41</v>
      </c>
      <c r="N13" s="56" t="s">
        <v>1253</v>
      </c>
      <c r="O13" s="57">
        <f t="shared" si="0"/>
        <v>3523.8</v>
      </c>
      <c r="P13" s="25">
        <v>910</v>
      </c>
      <c r="Q13" s="18" t="s">
        <v>1245</v>
      </c>
      <c r="R13" s="21">
        <v>0</v>
      </c>
      <c r="S13" s="2"/>
    </row>
    <row r="14" spans="1:29" s="9" customFormat="1" ht="29.25" customHeight="1" x14ac:dyDescent="0.2">
      <c r="A14" s="7">
        <v>5</v>
      </c>
      <c r="B14" s="18">
        <v>15988</v>
      </c>
      <c r="C14" s="19" t="s">
        <v>1214</v>
      </c>
      <c r="D14" s="76">
        <v>3881</v>
      </c>
      <c r="E14" s="19" t="s">
        <v>1254</v>
      </c>
      <c r="F14" s="29" t="s">
        <v>1255</v>
      </c>
      <c r="G14" s="54">
        <v>233.39</v>
      </c>
      <c r="H14" s="29" t="s">
        <v>20</v>
      </c>
      <c r="I14" s="29" t="s">
        <v>19</v>
      </c>
      <c r="J14" s="71" t="s">
        <v>1256</v>
      </c>
      <c r="K14" s="56" t="s">
        <v>1182</v>
      </c>
      <c r="L14" s="32">
        <v>0</v>
      </c>
      <c r="M14" s="32">
        <v>17</v>
      </c>
      <c r="N14" s="56" t="s">
        <v>1204</v>
      </c>
      <c r="O14" s="57">
        <f t="shared" si="0"/>
        <v>233.39</v>
      </c>
      <c r="P14" s="25">
        <v>911</v>
      </c>
      <c r="Q14" s="18" t="s">
        <v>1245</v>
      </c>
      <c r="R14" s="21">
        <v>0</v>
      </c>
      <c r="S14" s="2"/>
    </row>
    <row r="15" spans="1:29" s="9" customFormat="1" ht="29.25" customHeight="1" x14ac:dyDescent="0.2">
      <c r="A15" s="7">
        <v>6</v>
      </c>
      <c r="B15" s="18">
        <v>16570</v>
      </c>
      <c r="C15" s="19" t="s">
        <v>1216</v>
      </c>
      <c r="D15" s="76">
        <v>347</v>
      </c>
      <c r="E15" s="19" t="s">
        <v>1200</v>
      </c>
      <c r="F15" s="29" t="s">
        <v>1183</v>
      </c>
      <c r="G15" s="54">
        <v>-68257.62</v>
      </c>
      <c r="H15" s="29" t="s">
        <v>20</v>
      </c>
      <c r="I15" s="29" t="s">
        <v>19</v>
      </c>
      <c r="J15" s="71" t="s">
        <v>1257</v>
      </c>
      <c r="K15" s="56" t="s">
        <v>1217</v>
      </c>
      <c r="L15" s="32">
        <v>0</v>
      </c>
      <c r="M15" s="32">
        <v>70</v>
      </c>
      <c r="N15" s="56" t="s">
        <v>1235</v>
      </c>
      <c r="O15" s="57">
        <f t="shared" si="0"/>
        <v>-68257.62</v>
      </c>
      <c r="P15" s="25">
        <v>915</v>
      </c>
      <c r="Q15" s="18" t="s">
        <v>1245</v>
      </c>
      <c r="R15" s="21">
        <v>0</v>
      </c>
      <c r="S15" s="2"/>
    </row>
    <row r="16" spans="1:29" s="9" customFormat="1" ht="29.25" customHeight="1" x14ac:dyDescent="0.2">
      <c r="A16" s="7">
        <v>7</v>
      </c>
      <c r="B16" s="18">
        <v>16567</v>
      </c>
      <c r="C16" s="19" t="s">
        <v>1216</v>
      </c>
      <c r="D16" s="76">
        <v>348</v>
      </c>
      <c r="E16" s="19" t="s">
        <v>1200</v>
      </c>
      <c r="F16" s="29" t="s">
        <v>1183</v>
      </c>
      <c r="G16" s="54">
        <v>51923.18</v>
      </c>
      <c r="H16" s="29" t="s">
        <v>20</v>
      </c>
      <c r="I16" s="29" t="s">
        <v>19</v>
      </c>
      <c r="J16" s="71" t="s">
        <v>1258</v>
      </c>
      <c r="K16" s="56" t="s">
        <v>1217</v>
      </c>
      <c r="L16" s="32">
        <v>0</v>
      </c>
      <c r="M16" s="32">
        <v>69</v>
      </c>
      <c r="N16" s="56" t="s">
        <v>1235</v>
      </c>
      <c r="O16" s="57">
        <f t="shared" si="0"/>
        <v>51923.18</v>
      </c>
      <c r="P16" s="25">
        <v>915</v>
      </c>
      <c r="Q16" s="18" t="s">
        <v>1245</v>
      </c>
      <c r="R16" s="21">
        <v>0</v>
      </c>
      <c r="S16" s="2"/>
    </row>
    <row r="17" spans="1:19" s="9" customFormat="1" ht="29.25" customHeight="1" x14ac:dyDescent="0.2">
      <c r="A17" s="7">
        <v>8</v>
      </c>
      <c r="B17" s="18">
        <v>16894</v>
      </c>
      <c r="C17" s="19" t="s">
        <v>1259</v>
      </c>
      <c r="D17" s="76">
        <v>101</v>
      </c>
      <c r="E17" s="19" t="s">
        <v>765</v>
      </c>
      <c r="F17" s="29" t="s">
        <v>1183</v>
      </c>
      <c r="G17" s="54">
        <v>47277.88</v>
      </c>
      <c r="H17" s="29" t="s">
        <v>20</v>
      </c>
      <c r="I17" s="29" t="s">
        <v>19</v>
      </c>
      <c r="J17" s="71" t="s">
        <v>1260</v>
      </c>
      <c r="K17" s="56" t="s">
        <v>1217</v>
      </c>
      <c r="L17" s="32">
        <v>0</v>
      </c>
      <c r="M17" s="32">
        <v>68</v>
      </c>
      <c r="N17" s="56" t="s">
        <v>1235</v>
      </c>
      <c r="O17" s="57">
        <f t="shared" si="0"/>
        <v>47277.88</v>
      </c>
      <c r="P17" s="25">
        <v>915</v>
      </c>
      <c r="Q17" s="18" t="s">
        <v>1245</v>
      </c>
      <c r="R17" s="21">
        <v>0</v>
      </c>
      <c r="S17" s="2"/>
    </row>
    <row r="18" spans="1:19" s="9" customFormat="1" ht="29.25" customHeight="1" x14ac:dyDescent="0.2">
      <c r="A18" s="7">
        <v>9</v>
      </c>
      <c r="B18" s="18">
        <v>16893</v>
      </c>
      <c r="C18" s="19" t="s">
        <v>1259</v>
      </c>
      <c r="D18" s="18">
        <v>22</v>
      </c>
      <c r="E18" s="19" t="s">
        <v>575</v>
      </c>
      <c r="F18" s="29" t="s">
        <v>1183</v>
      </c>
      <c r="G18" s="54">
        <v>47499.69</v>
      </c>
      <c r="H18" s="29" t="s">
        <v>20</v>
      </c>
      <c r="I18" s="29" t="s">
        <v>19</v>
      </c>
      <c r="J18" s="71" t="s">
        <v>1261</v>
      </c>
      <c r="K18" s="56" t="s">
        <v>1217</v>
      </c>
      <c r="L18" s="32">
        <v>0</v>
      </c>
      <c r="M18" s="32">
        <v>67</v>
      </c>
      <c r="N18" s="56" t="s">
        <v>1235</v>
      </c>
      <c r="O18" s="57">
        <f t="shared" si="0"/>
        <v>47499.69</v>
      </c>
      <c r="P18" s="25">
        <v>915</v>
      </c>
      <c r="Q18" s="18" t="s">
        <v>1245</v>
      </c>
      <c r="R18" s="21">
        <v>0</v>
      </c>
      <c r="S18" s="2"/>
    </row>
  </sheetData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700-000000000000}">
  <dimension ref="A2:AC11"/>
  <sheetViews>
    <sheetView workbookViewId="0">
      <selection activeCell="K29" sqref="K29"/>
    </sheetView>
  </sheetViews>
  <sheetFormatPr defaultRowHeight="12.75" x14ac:dyDescent="0.2"/>
  <cols>
    <col min="1" max="1" width="7.140625" style="10" customWidth="1"/>
    <col min="2" max="2" width="9.42578125" style="6" customWidth="1"/>
    <col min="3" max="3" width="12.42578125" style="6" customWidth="1"/>
    <col min="4" max="4" width="13.42578125" style="6" customWidth="1"/>
    <col min="5" max="5" width="10.140625" style="6" bestFit="1" customWidth="1"/>
    <col min="6" max="6" width="23.42578125" style="6" customWidth="1"/>
    <col min="7" max="7" width="12.42578125" style="6" customWidth="1"/>
    <col min="8" max="8" width="5.85546875" style="6" bestFit="1" customWidth="1"/>
    <col min="9" max="9" width="16.85546875" style="6" customWidth="1"/>
    <col min="10" max="10" width="31.7109375" style="6" bestFit="1" customWidth="1"/>
    <col min="11" max="11" width="13.28515625" style="6" customWidth="1"/>
    <col min="12" max="12" width="9.28515625" style="6" customWidth="1"/>
    <col min="13" max="13" width="9.7109375" style="6" bestFit="1" customWidth="1"/>
    <col min="14" max="14" width="10.42578125" style="6" customWidth="1"/>
    <col min="15" max="15" width="11.85546875" style="6" customWidth="1"/>
    <col min="16" max="16" width="4" style="6" bestFit="1" customWidth="1"/>
    <col min="17" max="17" width="8.140625" style="6" bestFit="1" customWidth="1"/>
    <col min="18" max="18" width="7.8554687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9.25" customHeight="1" x14ac:dyDescent="0.2">
      <c r="A10" s="7">
        <v>1</v>
      </c>
      <c r="B10" s="18">
        <v>775</v>
      </c>
      <c r="C10" s="19" t="s">
        <v>1161</v>
      </c>
      <c r="D10" s="76">
        <v>160245</v>
      </c>
      <c r="E10" s="19" t="s">
        <v>1250</v>
      </c>
      <c r="F10" s="29" t="s">
        <v>1262</v>
      </c>
      <c r="G10" s="54">
        <v>3804.43</v>
      </c>
      <c r="H10" s="29" t="s">
        <v>20</v>
      </c>
      <c r="I10" s="29" t="s">
        <v>19</v>
      </c>
      <c r="J10" s="71" t="s">
        <v>1263</v>
      </c>
      <c r="K10" s="56" t="s">
        <v>1182</v>
      </c>
      <c r="L10" s="32">
        <v>0</v>
      </c>
      <c r="M10" s="32">
        <v>21</v>
      </c>
      <c r="N10" s="56" t="s">
        <v>1204</v>
      </c>
      <c r="O10" s="57">
        <f>G10</f>
        <v>3804.43</v>
      </c>
      <c r="P10" s="25">
        <v>922</v>
      </c>
      <c r="Q10" s="18" t="s">
        <v>1264</v>
      </c>
      <c r="R10" s="21">
        <v>0</v>
      </c>
      <c r="S10" s="2"/>
    </row>
    <row r="11" spans="1:29" s="9" customFormat="1" ht="29.25" customHeight="1" x14ac:dyDescent="0.2">
      <c r="A11" s="7">
        <v>2</v>
      </c>
      <c r="B11" s="18">
        <v>785</v>
      </c>
      <c r="C11" s="19" t="s">
        <v>1170</v>
      </c>
      <c r="D11" s="76">
        <v>478866</v>
      </c>
      <c r="E11" s="19" t="s">
        <v>1208</v>
      </c>
      <c r="F11" s="29" t="s">
        <v>1262</v>
      </c>
      <c r="G11" s="54">
        <v>35.700000000000003</v>
      </c>
      <c r="H11" s="29" t="s">
        <v>20</v>
      </c>
      <c r="I11" s="29" t="s">
        <v>19</v>
      </c>
      <c r="J11" s="71" t="s">
        <v>1265</v>
      </c>
      <c r="K11" s="56" t="s">
        <v>1152</v>
      </c>
      <c r="L11" s="32">
        <v>0</v>
      </c>
      <c r="M11" s="32">
        <v>18</v>
      </c>
      <c r="N11" s="56" t="s">
        <v>1204</v>
      </c>
      <c r="O11" s="57">
        <f>G11</f>
        <v>35.700000000000003</v>
      </c>
      <c r="P11" s="25">
        <v>922</v>
      </c>
      <c r="Q11" s="18" t="s">
        <v>1264</v>
      </c>
      <c r="R11" s="21">
        <v>0</v>
      </c>
      <c r="S11" s="2"/>
    </row>
  </sheetData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honeticPr fontId="22" type="noConversion"/>
  <pageMargins left="0.7" right="0.7" top="0.75" bottom="0.75" header="0.3" footer="0.3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800-000000000000}">
  <dimension ref="A2:AC12"/>
  <sheetViews>
    <sheetView workbookViewId="0">
      <selection sqref="A1:IV65536"/>
    </sheetView>
  </sheetViews>
  <sheetFormatPr defaultRowHeight="12.75" x14ac:dyDescent="0.2"/>
  <cols>
    <col min="1" max="1" width="7.140625" style="10" customWidth="1"/>
    <col min="2" max="2" width="9.42578125" style="6" customWidth="1"/>
    <col min="3" max="3" width="12.42578125" style="6" customWidth="1"/>
    <col min="4" max="4" width="13.42578125" style="6" customWidth="1"/>
    <col min="5" max="5" width="10.140625" style="6" bestFit="1" customWidth="1"/>
    <col min="6" max="6" width="23.42578125" style="6" customWidth="1"/>
    <col min="7" max="7" width="12.42578125" style="6" customWidth="1"/>
    <col min="8" max="8" width="5.85546875" style="6" bestFit="1" customWidth="1"/>
    <col min="9" max="9" width="16.85546875" style="6" customWidth="1"/>
    <col min="10" max="10" width="31.7109375" style="6" bestFit="1" customWidth="1"/>
    <col min="11" max="11" width="13.28515625" style="6" customWidth="1"/>
    <col min="12" max="12" width="9.28515625" style="6" customWidth="1"/>
    <col min="13" max="13" width="9.7109375" style="6" bestFit="1" customWidth="1"/>
    <col min="14" max="14" width="10.42578125" style="6" customWidth="1"/>
    <col min="15" max="15" width="11.85546875" style="6" customWidth="1"/>
    <col min="16" max="16" width="4" style="6" bestFit="1" customWidth="1"/>
    <col min="17" max="17" width="8.140625" style="6" bestFit="1" customWidth="1"/>
    <col min="18" max="18" width="7.8554687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9.25" customHeight="1" x14ac:dyDescent="0.2">
      <c r="A10" s="7">
        <v>1</v>
      </c>
      <c r="B10" s="18">
        <v>730</v>
      </c>
      <c r="C10" s="19" t="s">
        <v>1266</v>
      </c>
      <c r="D10" s="76">
        <v>132241</v>
      </c>
      <c r="E10" s="19" t="s">
        <v>1238</v>
      </c>
      <c r="F10" s="29" t="s">
        <v>1267</v>
      </c>
      <c r="G10" s="54">
        <v>1689.51</v>
      </c>
      <c r="H10" s="29" t="s">
        <v>20</v>
      </c>
      <c r="I10" s="29" t="s">
        <v>19</v>
      </c>
      <c r="J10" s="71" t="s">
        <v>1268</v>
      </c>
      <c r="K10" s="56" t="s">
        <v>1266</v>
      </c>
      <c r="L10" s="32">
        <v>0</v>
      </c>
      <c r="M10" s="32">
        <v>756</v>
      </c>
      <c r="N10" s="56" t="s">
        <v>1214</v>
      </c>
      <c r="O10" s="57">
        <f>G10</f>
        <v>1689.51</v>
      </c>
      <c r="P10" s="25">
        <v>940</v>
      </c>
      <c r="Q10" s="18" t="s">
        <v>1269</v>
      </c>
      <c r="R10" s="21">
        <v>0</v>
      </c>
      <c r="S10" s="2"/>
    </row>
    <row r="11" spans="1:29" s="9" customFormat="1" ht="29.25" customHeight="1" x14ac:dyDescent="0.2">
      <c r="A11" s="7">
        <v>2</v>
      </c>
      <c r="B11" s="18">
        <v>768</v>
      </c>
      <c r="C11" s="19" t="s">
        <v>1199</v>
      </c>
      <c r="D11" s="76">
        <v>132702</v>
      </c>
      <c r="E11" s="19" t="s">
        <v>1270</v>
      </c>
      <c r="F11" s="29" t="s">
        <v>1267</v>
      </c>
      <c r="G11" s="54">
        <v>754.14</v>
      </c>
      <c r="H11" s="29" t="s">
        <v>20</v>
      </c>
      <c r="I11" s="29" t="s">
        <v>19</v>
      </c>
      <c r="J11" s="71" t="s">
        <v>1271</v>
      </c>
      <c r="K11" s="56" t="s">
        <v>1199</v>
      </c>
      <c r="L11" s="32">
        <v>0</v>
      </c>
      <c r="M11" s="32">
        <v>757</v>
      </c>
      <c r="N11" s="56" t="s">
        <v>1214</v>
      </c>
      <c r="O11" s="57">
        <f>G11</f>
        <v>754.14</v>
      </c>
      <c r="P11" s="25">
        <v>940</v>
      </c>
      <c r="Q11" s="18" t="s">
        <v>1269</v>
      </c>
      <c r="R11" s="21">
        <v>0</v>
      </c>
      <c r="S11" s="2"/>
    </row>
    <row r="12" spans="1:29" s="9" customFormat="1" ht="29.25" customHeight="1" x14ac:dyDescent="0.2">
      <c r="A12" s="7">
        <v>3</v>
      </c>
      <c r="B12" s="18">
        <v>921</v>
      </c>
      <c r="C12" s="19" t="s">
        <v>1273</v>
      </c>
      <c r="D12" s="76">
        <v>133499</v>
      </c>
      <c r="E12" s="19" t="s">
        <v>1272</v>
      </c>
      <c r="F12" s="29" t="s">
        <v>1274</v>
      </c>
      <c r="G12" s="54">
        <v>3700</v>
      </c>
      <c r="H12" s="29" t="s">
        <v>20</v>
      </c>
      <c r="I12" s="29" t="s">
        <v>19</v>
      </c>
      <c r="J12" s="71" t="s">
        <v>1275</v>
      </c>
      <c r="K12" s="56" t="s">
        <v>1273</v>
      </c>
      <c r="L12" s="32">
        <v>0</v>
      </c>
      <c r="M12" s="32">
        <v>794</v>
      </c>
      <c r="N12" s="56" t="s">
        <v>1276</v>
      </c>
      <c r="O12" s="57">
        <f>G12</f>
        <v>3700</v>
      </c>
      <c r="P12" s="25">
        <v>939</v>
      </c>
      <c r="Q12" s="18" t="s">
        <v>1269</v>
      </c>
      <c r="R12" s="21">
        <v>0</v>
      </c>
      <c r="S12" s="2"/>
    </row>
  </sheetData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ageMargins left="0.7" right="0.7" top="0.75" bottom="0.75" header="0.3" footer="0.3"/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900-000000000000}">
  <dimension ref="A2:AC10"/>
  <sheetViews>
    <sheetView workbookViewId="0">
      <selection sqref="A1:IV65536"/>
    </sheetView>
  </sheetViews>
  <sheetFormatPr defaultRowHeight="12.75" x14ac:dyDescent="0.2"/>
  <cols>
    <col min="1" max="1" width="7.140625" style="10" customWidth="1"/>
    <col min="2" max="2" width="9.42578125" style="6" customWidth="1"/>
    <col min="3" max="3" width="12.42578125" style="6" customWidth="1"/>
    <col min="4" max="4" width="13.42578125" style="6" customWidth="1"/>
    <col min="5" max="5" width="10.140625" style="6" bestFit="1" customWidth="1"/>
    <col min="6" max="6" width="23.42578125" style="6" customWidth="1"/>
    <col min="7" max="7" width="12.42578125" style="6" customWidth="1"/>
    <col min="8" max="8" width="5.85546875" style="6" bestFit="1" customWidth="1"/>
    <col min="9" max="9" width="16.85546875" style="6" customWidth="1"/>
    <col min="10" max="10" width="31.7109375" style="6" bestFit="1" customWidth="1"/>
    <col min="11" max="11" width="13.28515625" style="6" customWidth="1"/>
    <col min="12" max="12" width="9.28515625" style="6" customWidth="1"/>
    <col min="13" max="13" width="9.7109375" style="6" bestFit="1" customWidth="1"/>
    <col min="14" max="14" width="10.42578125" style="6" customWidth="1"/>
    <col min="15" max="15" width="11.85546875" style="6" customWidth="1"/>
    <col min="16" max="16" width="4" style="6" bestFit="1" customWidth="1"/>
    <col min="17" max="17" width="8.140625" style="6" bestFit="1" customWidth="1"/>
    <col min="18" max="18" width="7.8554687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9.25" customHeight="1" x14ac:dyDescent="0.2">
      <c r="A10" s="7">
        <v>1</v>
      </c>
      <c r="B10" s="18">
        <v>733</v>
      </c>
      <c r="C10" s="19" t="s">
        <v>1266</v>
      </c>
      <c r="D10" s="76">
        <v>70612</v>
      </c>
      <c r="E10" s="19" t="s">
        <v>1242</v>
      </c>
      <c r="F10" s="29" t="s">
        <v>1277</v>
      </c>
      <c r="G10" s="54">
        <v>2665.6</v>
      </c>
      <c r="H10" s="29" t="s">
        <v>20</v>
      </c>
      <c r="I10" s="29" t="s">
        <v>19</v>
      </c>
      <c r="J10" s="71" t="s">
        <v>1278</v>
      </c>
      <c r="K10" s="56" t="s">
        <v>1153</v>
      </c>
      <c r="L10" s="32">
        <v>0</v>
      </c>
      <c r="M10" s="32">
        <v>760</v>
      </c>
      <c r="N10" s="56" t="s">
        <v>1214</v>
      </c>
      <c r="O10" s="57">
        <f>G10</f>
        <v>2665.6</v>
      </c>
      <c r="P10" s="25">
        <v>950</v>
      </c>
      <c r="Q10" s="18" t="s">
        <v>1279</v>
      </c>
      <c r="R10" s="21">
        <v>0</v>
      </c>
      <c r="S10" s="2"/>
    </row>
  </sheetData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ageMargins left="0.7" right="0.7" top="0.75" bottom="0.75" header="0.3" footer="0.3"/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A00-000000000000}">
  <dimension ref="A2:AC18"/>
  <sheetViews>
    <sheetView workbookViewId="0">
      <selection sqref="A1:IV65536"/>
    </sheetView>
  </sheetViews>
  <sheetFormatPr defaultRowHeight="12.75" x14ac:dyDescent="0.2"/>
  <cols>
    <col min="1" max="1" width="7.140625" style="10" customWidth="1"/>
    <col min="2" max="2" width="9.42578125" style="6" customWidth="1"/>
    <col min="3" max="3" width="12.42578125" style="6" customWidth="1"/>
    <col min="4" max="4" width="13.42578125" style="6" customWidth="1"/>
    <col min="5" max="5" width="10.140625" style="6" bestFit="1" customWidth="1"/>
    <col min="6" max="6" width="23.42578125" style="6" customWidth="1"/>
    <col min="7" max="7" width="12.42578125" style="6" customWidth="1"/>
    <col min="8" max="8" width="5.85546875" style="6" bestFit="1" customWidth="1"/>
    <col min="9" max="9" width="16.85546875" style="6" customWidth="1"/>
    <col min="10" max="10" width="31.7109375" style="6" bestFit="1" customWidth="1"/>
    <col min="11" max="11" width="13.28515625" style="6" customWidth="1"/>
    <col min="12" max="12" width="9.28515625" style="6" customWidth="1"/>
    <col min="13" max="13" width="9.7109375" style="6" bestFit="1" customWidth="1"/>
    <col min="14" max="14" width="10.42578125" style="6" customWidth="1"/>
    <col min="15" max="15" width="11.85546875" style="6" customWidth="1"/>
    <col min="16" max="16" width="4" style="6" bestFit="1" customWidth="1"/>
    <col min="17" max="17" width="8.140625" style="6" bestFit="1" customWidth="1"/>
    <col min="18" max="18" width="7.8554687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9.25" customHeight="1" x14ac:dyDescent="0.2">
      <c r="A10" s="7">
        <v>1</v>
      </c>
      <c r="B10" s="18">
        <v>741</v>
      </c>
      <c r="C10" s="19" t="s">
        <v>1246</v>
      </c>
      <c r="D10" s="76">
        <v>27006</v>
      </c>
      <c r="E10" s="19" t="s">
        <v>1153</v>
      </c>
      <c r="F10" s="29" t="s">
        <v>1248</v>
      </c>
      <c r="G10" s="54">
        <v>2628.13</v>
      </c>
      <c r="H10" s="29" t="s">
        <v>20</v>
      </c>
      <c r="I10" s="29" t="s">
        <v>19</v>
      </c>
      <c r="J10" s="71" t="s">
        <v>1280</v>
      </c>
      <c r="K10" s="56" t="s">
        <v>1161</v>
      </c>
      <c r="L10" s="32">
        <v>0</v>
      </c>
      <c r="M10" s="32">
        <v>771</v>
      </c>
      <c r="N10" s="56" t="s">
        <v>1214</v>
      </c>
      <c r="O10" s="57">
        <f>G10</f>
        <v>2628.13</v>
      </c>
      <c r="P10" s="25">
        <v>955</v>
      </c>
      <c r="Q10" s="18" t="s">
        <v>1281</v>
      </c>
      <c r="R10" s="21">
        <v>0</v>
      </c>
      <c r="S10" s="2"/>
    </row>
    <row r="11" spans="1:29" s="9" customFormat="1" ht="29.25" customHeight="1" x14ac:dyDescent="0.2">
      <c r="A11" s="7">
        <v>2</v>
      </c>
      <c r="B11" s="18">
        <v>735</v>
      </c>
      <c r="C11" s="19" t="s">
        <v>1201</v>
      </c>
      <c r="D11" s="76">
        <v>114</v>
      </c>
      <c r="E11" s="19" t="s">
        <v>1130</v>
      </c>
      <c r="F11" s="29" t="s">
        <v>1282</v>
      </c>
      <c r="G11" s="54">
        <v>4836.16</v>
      </c>
      <c r="H11" s="29" t="s">
        <v>20</v>
      </c>
      <c r="I11" s="29" t="s">
        <v>19</v>
      </c>
      <c r="J11" s="71" t="s">
        <v>1283</v>
      </c>
      <c r="K11" s="56" t="s">
        <v>1153</v>
      </c>
      <c r="L11" s="32">
        <v>0</v>
      </c>
      <c r="M11" s="32">
        <v>764</v>
      </c>
      <c r="N11" s="56" t="s">
        <v>1214</v>
      </c>
      <c r="O11" s="57">
        <f t="shared" ref="O11:O18" si="0">G11</f>
        <v>4836.16</v>
      </c>
      <c r="P11" s="25">
        <v>954</v>
      </c>
      <c r="Q11" s="18" t="s">
        <v>1281</v>
      </c>
      <c r="R11" s="21">
        <v>0</v>
      </c>
      <c r="S11" s="2"/>
    </row>
    <row r="12" spans="1:29" s="9" customFormat="1" ht="29.25" customHeight="1" x14ac:dyDescent="0.2">
      <c r="A12" s="7">
        <v>3</v>
      </c>
      <c r="B12" s="18">
        <v>734</v>
      </c>
      <c r="C12" s="19" t="s">
        <v>1201</v>
      </c>
      <c r="D12" s="76">
        <v>1897</v>
      </c>
      <c r="E12" s="19" t="s">
        <v>1130</v>
      </c>
      <c r="F12" s="29" t="s">
        <v>1282</v>
      </c>
      <c r="G12" s="54">
        <v>417.69</v>
      </c>
      <c r="H12" s="29" t="s">
        <v>20</v>
      </c>
      <c r="I12" s="29" t="s">
        <v>19</v>
      </c>
      <c r="J12" s="71" t="s">
        <v>1284</v>
      </c>
      <c r="K12" s="56" t="s">
        <v>1153</v>
      </c>
      <c r="L12" s="32">
        <v>0</v>
      </c>
      <c r="M12" s="32">
        <v>765</v>
      </c>
      <c r="N12" s="56" t="s">
        <v>1214</v>
      </c>
      <c r="O12" s="57">
        <f t="shared" si="0"/>
        <v>417.69</v>
      </c>
      <c r="P12" s="25">
        <v>954</v>
      </c>
      <c r="Q12" s="18" t="s">
        <v>1281</v>
      </c>
      <c r="R12" s="21">
        <v>0</v>
      </c>
      <c r="S12" s="2"/>
    </row>
    <row r="13" spans="1:29" s="9" customFormat="1" ht="29.25" customHeight="1" x14ac:dyDescent="0.2">
      <c r="A13" s="7">
        <v>4</v>
      </c>
      <c r="B13" s="18">
        <v>15587</v>
      </c>
      <c r="C13" s="19" t="s">
        <v>1270</v>
      </c>
      <c r="D13" s="76">
        <v>6982</v>
      </c>
      <c r="E13" s="19" t="s">
        <v>1285</v>
      </c>
      <c r="F13" s="29" t="s">
        <v>1286</v>
      </c>
      <c r="G13" s="54">
        <v>1027.78</v>
      </c>
      <c r="H13" s="29" t="s">
        <v>20</v>
      </c>
      <c r="I13" s="29" t="s">
        <v>19</v>
      </c>
      <c r="J13" s="71" t="s">
        <v>1287</v>
      </c>
      <c r="K13" s="56" t="s">
        <v>1161</v>
      </c>
      <c r="L13" s="32">
        <v>0</v>
      </c>
      <c r="M13" s="32">
        <v>744</v>
      </c>
      <c r="N13" s="56" t="s">
        <v>1214</v>
      </c>
      <c r="O13" s="57">
        <f t="shared" si="0"/>
        <v>1027.78</v>
      </c>
      <c r="P13" s="25">
        <v>953</v>
      </c>
      <c r="Q13" s="18" t="s">
        <v>1281</v>
      </c>
      <c r="R13" s="21">
        <v>0</v>
      </c>
      <c r="S13" s="2"/>
    </row>
    <row r="14" spans="1:29" s="9" customFormat="1" ht="29.25" customHeight="1" x14ac:dyDescent="0.2">
      <c r="A14" s="7">
        <v>5</v>
      </c>
      <c r="B14" s="18">
        <v>836</v>
      </c>
      <c r="C14" s="19" t="s">
        <v>1219</v>
      </c>
      <c r="D14" s="76">
        <v>40686406</v>
      </c>
      <c r="E14" s="19" t="s">
        <v>1285</v>
      </c>
      <c r="F14" s="29" t="s">
        <v>1288</v>
      </c>
      <c r="G14" s="54">
        <v>812.59</v>
      </c>
      <c r="H14" s="29" t="s">
        <v>20</v>
      </c>
      <c r="I14" s="29" t="s">
        <v>19</v>
      </c>
      <c r="J14" s="71" t="s">
        <v>1289</v>
      </c>
      <c r="K14" s="56" t="s">
        <v>1217</v>
      </c>
      <c r="L14" s="32">
        <v>0</v>
      </c>
      <c r="M14" s="32">
        <v>64</v>
      </c>
      <c r="N14" s="56" t="s">
        <v>1290</v>
      </c>
      <c r="O14" s="57">
        <f t="shared" si="0"/>
        <v>812.59</v>
      </c>
      <c r="P14" s="25">
        <v>952</v>
      </c>
      <c r="Q14" s="18" t="s">
        <v>1281</v>
      </c>
      <c r="R14" s="21">
        <v>0</v>
      </c>
      <c r="S14" s="2"/>
    </row>
    <row r="15" spans="1:29" s="9" customFormat="1" ht="29.25" customHeight="1" x14ac:dyDescent="0.2">
      <c r="A15" s="7">
        <v>6</v>
      </c>
      <c r="B15" s="18">
        <v>927</v>
      </c>
      <c r="C15" s="19" t="s">
        <v>1294</v>
      </c>
      <c r="D15" s="76">
        <v>237145884</v>
      </c>
      <c r="E15" s="19" t="s">
        <v>1269</v>
      </c>
      <c r="F15" s="29" t="s">
        <v>1291</v>
      </c>
      <c r="G15" s="54">
        <v>1044</v>
      </c>
      <c r="H15" s="29" t="s">
        <v>20</v>
      </c>
      <c r="I15" s="29" t="s">
        <v>19</v>
      </c>
      <c r="J15" s="71" t="s">
        <v>1292</v>
      </c>
      <c r="K15" s="56" t="s">
        <v>1269</v>
      </c>
      <c r="L15" s="32">
        <v>0</v>
      </c>
      <c r="M15" s="32">
        <v>821</v>
      </c>
      <c r="N15" s="56" t="s">
        <v>1293</v>
      </c>
      <c r="O15" s="57">
        <f t="shared" si="0"/>
        <v>1044</v>
      </c>
      <c r="P15" s="25">
        <v>967</v>
      </c>
      <c r="Q15" s="18" t="s">
        <v>1281</v>
      </c>
      <c r="R15" s="21">
        <v>0</v>
      </c>
      <c r="S15" s="2"/>
    </row>
    <row r="16" spans="1:29" s="9" customFormat="1" ht="29.25" customHeight="1" x14ac:dyDescent="0.2">
      <c r="A16" s="7">
        <v>7</v>
      </c>
      <c r="B16" s="18">
        <v>926</v>
      </c>
      <c r="C16" s="19" t="s">
        <v>1294</v>
      </c>
      <c r="D16" s="76">
        <v>237145880</v>
      </c>
      <c r="E16" s="19" t="s">
        <v>1269</v>
      </c>
      <c r="F16" s="29" t="s">
        <v>1291</v>
      </c>
      <c r="G16" s="54">
        <v>11500</v>
      </c>
      <c r="H16" s="29" t="s">
        <v>20</v>
      </c>
      <c r="I16" s="29" t="s">
        <v>19</v>
      </c>
      <c r="J16" s="71" t="s">
        <v>1292</v>
      </c>
      <c r="K16" s="56" t="s">
        <v>1269</v>
      </c>
      <c r="L16" s="32">
        <v>0</v>
      </c>
      <c r="M16" s="32">
        <v>822</v>
      </c>
      <c r="N16" s="56" t="s">
        <v>1293</v>
      </c>
      <c r="O16" s="57">
        <f t="shared" si="0"/>
        <v>11500</v>
      </c>
      <c r="P16" s="25">
        <v>967</v>
      </c>
      <c r="Q16" s="18" t="s">
        <v>1281</v>
      </c>
      <c r="R16" s="21">
        <v>0</v>
      </c>
      <c r="S16" s="2"/>
    </row>
    <row r="17" spans="1:19" s="9" customFormat="1" ht="29.25" customHeight="1" x14ac:dyDescent="0.2">
      <c r="A17" s="7">
        <v>8</v>
      </c>
      <c r="B17" s="18">
        <v>40869</v>
      </c>
      <c r="C17" s="19" t="s">
        <v>603</v>
      </c>
      <c r="D17" s="76">
        <v>227318073</v>
      </c>
      <c r="E17" s="19" t="s">
        <v>409</v>
      </c>
      <c r="F17" s="29" t="s">
        <v>1291</v>
      </c>
      <c r="G17" s="54">
        <v>-118</v>
      </c>
      <c r="H17" s="29" t="s">
        <v>20</v>
      </c>
      <c r="I17" s="29" t="s">
        <v>19</v>
      </c>
      <c r="J17" s="71" t="s">
        <v>1295</v>
      </c>
      <c r="K17" s="56" t="s">
        <v>416</v>
      </c>
      <c r="L17" s="32">
        <v>0</v>
      </c>
      <c r="M17" s="32">
        <v>703</v>
      </c>
      <c r="N17" s="56" t="s">
        <v>600</v>
      </c>
      <c r="O17" s="57">
        <f t="shared" si="0"/>
        <v>-118</v>
      </c>
      <c r="P17" s="25">
        <v>967</v>
      </c>
      <c r="Q17" s="18" t="s">
        <v>1281</v>
      </c>
      <c r="R17" s="21">
        <v>0</v>
      </c>
      <c r="S17" s="2"/>
    </row>
    <row r="18" spans="1:19" s="9" customFormat="1" ht="29.25" customHeight="1" x14ac:dyDescent="0.2">
      <c r="A18" s="7">
        <v>9</v>
      </c>
      <c r="B18" s="18">
        <v>40856</v>
      </c>
      <c r="C18" s="19" t="s">
        <v>603</v>
      </c>
      <c r="D18" s="76">
        <v>227286808</v>
      </c>
      <c r="E18" s="19" t="s">
        <v>201</v>
      </c>
      <c r="F18" s="29" t="s">
        <v>1291</v>
      </c>
      <c r="G18" s="54">
        <v>-1100</v>
      </c>
      <c r="H18" s="29" t="s">
        <v>20</v>
      </c>
      <c r="I18" s="29" t="s">
        <v>19</v>
      </c>
      <c r="J18" s="71" t="s">
        <v>1295</v>
      </c>
      <c r="K18" s="56" t="s">
        <v>416</v>
      </c>
      <c r="L18" s="32">
        <v>0</v>
      </c>
      <c r="M18" s="32">
        <v>702</v>
      </c>
      <c r="N18" s="56" t="s">
        <v>600</v>
      </c>
      <c r="O18" s="57">
        <f t="shared" si="0"/>
        <v>-1100</v>
      </c>
      <c r="P18" s="25">
        <v>967</v>
      </c>
      <c r="Q18" s="18" t="s">
        <v>1281</v>
      </c>
      <c r="R18" s="21">
        <v>0</v>
      </c>
      <c r="S18" s="2"/>
    </row>
  </sheetData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honeticPr fontId="22" type="noConversion"/>
  <pageMargins left="0.7" right="0.7" top="0.75" bottom="0.75" header="0.3" footer="0.3"/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B00-000000000000}">
  <dimension ref="A2:AC15"/>
  <sheetViews>
    <sheetView workbookViewId="0">
      <selection sqref="A1:IV65536"/>
    </sheetView>
  </sheetViews>
  <sheetFormatPr defaultRowHeight="12.75" x14ac:dyDescent="0.2"/>
  <cols>
    <col min="1" max="1" width="7.140625" style="10" customWidth="1"/>
    <col min="2" max="2" width="9.42578125" style="6" customWidth="1"/>
    <col min="3" max="3" width="12.42578125" style="6" customWidth="1"/>
    <col min="4" max="4" width="13.42578125" style="6" customWidth="1"/>
    <col min="5" max="5" width="10.140625" style="6" bestFit="1" customWidth="1"/>
    <col min="6" max="6" width="23.42578125" style="6" customWidth="1"/>
    <col min="7" max="7" width="12.42578125" style="6" customWidth="1"/>
    <col min="8" max="8" width="5.85546875" style="6" bestFit="1" customWidth="1"/>
    <col min="9" max="9" width="16.85546875" style="6" customWidth="1"/>
    <col min="10" max="10" width="31.7109375" style="6" bestFit="1" customWidth="1"/>
    <col min="11" max="11" width="13.28515625" style="6" customWidth="1"/>
    <col min="12" max="12" width="9.28515625" style="6" customWidth="1"/>
    <col min="13" max="13" width="9.7109375" style="6" bestFit="1" customWidth="1"/>
    <col min="14" max="14" width="10.42578125" style="6" customWidth="1"/>
    <col min="15" max="15" width="11.85546875" style="6" customWidth="1"/>
    <col min="16" max="16" width="4" style="6" bestFit="1" customWidth="1"/>
    <col min="17" max="17" width="8.140625" style="6" bestFit="1" customWidth="1"/>
    <col min="18" max="18" width="7.8554687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9.25" customHeight="1" x14ac:dyDescent="0.2">
      <c r="A10" s="7">
        <v>1</v>
      </c>
      <c r="B10" s="18">
        <v>746</v>
      </c>
      <c r="C10" s="19" t="s">
        <v>1246</v>
      </c>
      <c r="D10" s="76">
        <v>2014493</v>
      </c>
      <c r="E10" s="19" t="s">
        <v>1105</v>
      </c>
      <c r="F10" s="29" t="s">
        <v>1296</v>
      </c>
      <c r="G10" s="54">
        <v>892.5</v>
      </c>
      <c r="H10" s="29" t="s">
        <v>20</v>
      </c>
      <c r="I10" s="29" t="s">
        <v>19</v>
      </c>
      <c r="J10" s="71" t="s">
        <v>1297</v>
      </c>
      <c r="K10" s="56" t="s">
        <v>1142</v>
      </c>
      <c r="L10" s="32">
        <v>0</v>
      </c>
      <c r="M10" s="32">
        <v>763</v>
      </c>
      <c r="N10" s="56" t="s">
        <v>1214</v>
      </c>
      <c r="O10" s="57">
        <f t="shared" ref="O10:O15" si="0">G10</f>
        <v>892.5</v>
      </c>
      <c r="P10" s="25">
        <v>975</v>
      </c>
      <c r="Q10" s="18" t="s">
        <v>1298</v>
      </c>
      <c r="R10" s="21">
        <v>0</v>
      </c>
      <c r="S10" s="2"/>
    </row>
    <row r="11" spans="1:29" s="9" customFormat="1" ht="29.25" customHeight="1" x14ac:dyDescent="0.2">
      <c r="A11" s="7">
        <v>2</v>
      </c>
      <c r="B11" s="18">
        <v>748</v>
      </c>
      <c r="C11" s="19" t="s">
        <v>1246</v>
      </c>
      <c r="D11" s="76">
        <v>2014494</v>
      </c>
      <c r="E11" s="19" t="s">
        <v>1105</v>
      </c>
      <c r="F11" s="29" t="s">
        <v>1296</v>
      </c>
      <c r="G11" s="54">
        <v>3183.45</v>
      </c>
      <c r="H11" s="29" t="s">
        <v>20</v>
      </c>
      <c r="I11" s="29" t="s">
        <v>19</v>
      </c>
      <c r="J11" s="71" t="s">
        <v>1299</v>
      </c>
      <c r="K11" s="56" t="s">
        <v>1142</v>
      </c>
      <c r="L11" s="32">
        <v>0</v>
      </c>
      <c r="M11" s="32">
        <v>762</v>
      </c>
      <c r="N11" s="56" t="s">
        <v>1214</v>
      </c>
      <c r="O11" s="57">
        <f t="shared" si="0"/>
        <v>3183.45</v>
      </c>
      <c r="P11" s="25">
        <v>975</v>
      </c>
      <c r="Q11" s="18" t="s">
        <v>1298</v>
      </c>
      <c r="R11" s="21">
        <v>0</v>
      </c>
      <c r="S11" s="2"/>
    </row>
    <row r="12" spans="1:29" s="9" customFormat="1" ht="29.25" customHeight="1" x14ac:dyDescent="0.2">
      <c r="A12" s="7">
        <v>3</v>
      </c>
      <c r="B12" s="18">
        <v>759</v>
      </c>
      <c r="C12" s="19" t="s">
        <v>1270</v>
      </c>
      <c r="D12" s="76">
        <v>37</v>
      </c>
      <c r="E12" s="19" t="s">
        <v>1285</v>
      </c>
      <c r="F12" s="29" t="s">
        <v>1300</v>
      </c>
      <c r="G12" s="54">
        <v>55745.15</v>
      </c>
      <c r="H12" s="29" t="s">
        <v>20</v>
      </c>
      <c r="I12" s="29" t="s">
        <v>19</v>
      </c>
      <c r="J12" s="71" t="s">
        <v>1301</v>
      </c>
      <c r="K12" s="56" t="s">
        <v>1152</v>
      </c>
      <c r="L12" s="32">
        <v>0</v>
      </c>
      <c r="M12" s="32">
        <v>766</v>
      </c>
      <c r="N12" s="56" t="s">
        <v>1214</v>
      </c>
      <c r="O12" s="57">
        <f t="shared" si="0"/>
        <v>55745.15</v>
      </c>
      <c r="P12" s="25">
        <v>976</v>
      </c>
      <c r="Q12" s="18" t="s">
        <v>1298</v>
      </c>
      <c r="R12" s="21">
        <v>0</v>
      </c>
      <c r="S12" s="2"/>
    </row>
    <row r="13" spans="1:29" s="9" customFormat="1" ht="29.25" customHeight="1" x14ac:dyDescent="0.2">
      <c r="A13" s="7">
        <v>4</v>
      </c>
      <c r="B13" s="18">
        <v>747</v>
      </c>
      <c r="C13" s="19" t="s">
        <v>1246</v>
      </c>
      <c r="D13" s="76">
        <v>4801</v>
      </c>
      <c r="E13" s="19" t="s">
        <v>1153</v>
      </c>
      <c r="F13" s="29" t="s">
        <v>1302</v>
      </c>
      <c r="G13" s="54">
        <v>1462</v>
      </c>
      <c r="H13" s="29" t="s">
        <v>20</v>
      </c>
      <c r="I13" s="29" t="s">
        <v>19</v>
      </c>
      <c r="J13" s="71" t="s">
        <v>1303</v>
      </c>
      <c r="K13" s="56" t="s">
        <v>1142</v>
      </c>
      <c r="L13" s="32">
        <v>0</v>
      </c>
      <c r="M13" s="32">
        <v>758</v>
      </c>
      <c r="N13" s="56" t="s">
        <v>1214</v>
      </c>
      <c r="O13" s="57">
        <f t="shared" si="0"/>
        <v>1462</v>
      </c>
      <c r="P13" s="25">
        <v>977</v>
      </c>
      <c r="Q13" s="18" t="s">
        <v>1298</v>
      </c>
      <c r="R13" s="21">
        <v>0</v>
      </c>
      <c r="S13" s="2"/>
    </row>
    <row r="14" spans="1:29" s="9" customFormat="1" ht="29.25" customHeight="1" x14ac:dyDescent="0.2">
      <c r="A14" s="7">
        <v>5</v>
      </c>
      <c r="B14" s="18">
        <v>842</v>
      </c>
      <c r="C14" s="19" t="s">
        <v>1236</v>
      </c>
      <c r="D14" s="76">
        <v>230567475</v>
      </c>
      <c r="E14" s="19" t="s">
        <v>1217</v>
      </c>
      <c r="F14" s="29" t="s">
        <v>1304</v>
      </c>
      <c r="G14" s="54">
        <v>1388.18</v>
      </c>
      <c r="H14" s="29" t="s">
        <v>20</v>
      </c>
      <c r="I14" s="29" t="s">
        <v>19</v>
      </c>
      <c r="J14" s="71" t="s">
        <v>1305</v>
      </c>
      <c r="K14" s="56" t="s">
        <v>1235</v>
      </c>
      <c r="L14" s="32">
        <v>0</v>
      </c>
      <c r="M14" s="32">
        <v>780</v>
      </c>
      <c r="N14" s="56" t="s">
        <v>1306</v>
      </c>
      <c r="O14" s="57">
        <f t="shared" si="0"/>
        <v>1388.18</v>
      </c>
      <c r="P14" s="25">
        <v>978</v>
      </c>
      <c r="Q14" s="18" t="s">
        <v>1298</v>
      </c>
      <c r="R14" s="21">
        <v>0</v>
      </c>
      <c r="S14" s="2"/>
    </row>
    <row r="15" spans="1:29" s="9" customFormat="1" ht="29.25" customHeight="1" x14ac:dyDescent="0.2">
      <c r="A15" s="7">
        <v>6</v>
      </c>
      <c r="B15" s="18">
        <v>856</v>
      </c>
      <c r="C15" s="19" t="s">
        <v>1290</v>
      </c>
      <c r="D15" s="76">
        <v>711</v>
      </c>
      <c r="E15" s="19" t="s">
        <v>1105</v>
      </c>
      <c r="F15" s="29" t="s">
        <v>1307</v>
      </c>
      <c r="G15" s="54">
        <v>7777</v>
      </c>
      <c r="H15" s="29" t="s">
        <v>20</v>
      </c>
      <c r="I15" s="29" t="s">
        <v>19</v>
      </c>
      <c r="J15" s="71" t="s">
        <v>1308</v>
      </c>
      <c r="K15" s="56" t="s">
        <v>1229</v>
      </c>
      <c r="L15" s="32">
        <v>0</v>
      </c>
      <c r="M15" s="32">
        <v>787</v>
      </c>
      <c r="N15" s="56" t="s">
        <v>1306</v>
      </c>
      <c r="O15" s="57">
        <f t="shared" si="0"/>
        <v>7777</v>
      </c>
      <c r="P15" s="25">
        <v>979</v>
      </c>
      <c r="Q15" s="18" t="s">
        <v>1298</v>
      </c>
      <c r="R15" s="21">
        <v>0</v>
      </c>
      <c r="S15" s="2"/>
    </row>
  </sheetData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honeticPr fontId="22" type="noConversion"/>
  <pageMargins left="0.7" right="0.7" top="0.75" bottom="0.75" header="0.3" footer="0.3"/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C00-000000000000}">
  <dimension ref="A2:AC12"/>
  <sheetViews>
    <sheetView workbookViewId="0">
      <selection sqref="A1:IV65536"/>
    </sheetView>
  </sheetViews>
  <sheetFormatPr defaultRowHeight="12.75" x14ac:dyDescent="0.2"/>
  <cols>
    <col min="1" max="1" width="7.140625" style="10" customWidth="1"/>
    <col min="2" max="2" width="9.42578125" style="6" customWidth="1"/>
    <col min="3" max="3" width="12.42578125" style="6" customWidth="1"/>
    <col min="4" max="4" width="13.42578125" style="6" customWidth="1"/>
    <col min="5" max="5" width="10.140625" style="6" bestFit="1" customWidth="1"/>
    <col min="6" max="6" width="23.42578125" style="6" customWidth="1"/>
    <col min="7" max="7" width="12.42578125" style="6" customWidth="1"/>
    <col min="8" max="8" width="5.85546875" style="6" bestFit="1" customWidth="1"/>
    <col min="9" max="9" width="16.85546875" style="6" customWidth="1"/>
    <col min="10" max="10" width="31.7109375" style="6" bestFit="1" customWidth="1"/>
    <col min="11" max="11" width="13.28515625" style="6" customWidth="1"/>
    <col min="12" max="12" width="9.28515625" style="6" customWidth="1"/>
    <col min="13" max="13" width="9.7109375" style="6" bestFit="1" customWidth="1"/>
    <col min="14" max="14" width="10.42578125" style="6" customWidth="1"/>
    <col min="15" max="15" width="11.85546875" style="6" customWidth="1"/>
    <col min="16" max="16" width="4" style="6" bestFit="1" customWidth="1"/>
    <col min="17" max="17" width="8.140625" style="6" bestFit="1" customWidth="1"/>
    <col min="18" max="18" width="7.8554687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9.25" customHeight="1" x14ac:dyDescent="0.2">
      <c r="A10" s="7">
        <v>1</v>
      </c>
      <c r="B10" s="18">
        <v>758</v>
      </c>
      <c r="C10" s="19" t="s">
        <v>1250</v>
      </c>
      <c r="D10" s="76">
        <v>6423467268</v>
      </c>
      <c r="E10" s="19" t="s">
        <v>1285</v>
      </c>
      <c r="F10" s="29" t="s">
        <v>1309</v>
      </c>
      <c r="G10" s="54">
        <v>205.91</v>
      </c>
      <c r="H10" s="29" t="s">
        <v>20</v>
      </c>
      <c r="I10" s="29" t="s">
        <v>19</v>
      </c>
      <c r="J10" s="71" t="s">
        <v>1310</v>
      </c>
      <c r="K10" s="56" t="s">
        <v>1199</v>
      </c>
      <c r="L10" s="32">
        <v>0</v>
      </c>
      <c r="M10" s="32">
        <v>776</v>
      </c>
      <c r="N10" s="56" t="s">
        <v>1214</v>
      </c>
      <c r="O10" s="57">
        <f>G10</f>
        <v>205.91</v>
      </c>
      <c r="P10" s="25">
        <v>984</v>
      </c>
      <c r="Q10" s="18" t="s">
        <v>1311</v>
      </c>
      <c r="R10" s="21">
        <v>0</v>
      </c>
      <c r="S10" s="2"/>
    </row>
    <row r="11" spans="1:29" s="9" customFormat="1" ht="29.25" customHeight="1" x14ac:dyDescent="0.2">
      <c r="A11" s="7">
        <v>2</v>
      </c>
      <c r="B11" s="18">
        <v>760</v>
      </c>
      <c r="C11" s="19" t="s">
        <v>1270</v>
      </c>
      <c r="D11" s="76">
        <v>6423464765</v>
      </c>
      <c r="E11" s="19" t="s">
        <v>1285</v>
      </c>
      <c r="F11" s="29" t="s">
        <v>1309</v>
      </c>
      <c r="G11" s="54">
        <v>3250.28</v>
      </c>
      <c r="H11" s="29" t="s">
        <v>20</v>
      </c>
      <c r="I11" s="29" t="s">
        <v>19</v>
      </c>
      <c r="J11" s="71" t="s">
        <v>1312</v>
      </c>
      <c r="K11" s="56" t="s">
        <v>1199</v>
      </c>
      <c r="L11" s="32">
        <v>0</v>
      </c>
      <c r="M11" s="32">
        <v>775</v>
      </c>
      <c r="N11" s="56" t="s">
        <v>1214</v>
      </c>
      <c r="O11" s="57">
        <f>G11</f>
        <v>3250.28</v>
      </c>
      <c r="P11" s="25">
        <v>984</v>
      </c>
      <c r="Q11" s="18" t="s">
        <v>1311</v>
      </c>
      <c r="R11" s="21">
        <v>0</v>
      </c>
      <c r="S11" s="2"/>
    </row>
    <row r="12" spans="1:29" s="9" customFormat="1" ht="29.25" customHeight="1" x14ac:dyDescent="0.2">
      <c r="A12" s="7">
        <v>3</v>
      </c>
      <c r="B12" s="18">
        <v>753</v>
      </c>
      <c r="C12" s="19" t="s">
        <v>1250</v>
      </c>
      <c r="D12" s="76">
        <v>30418</v>
      </c>
      <c r="E12" s="19" t="s">
        <v>1142</v>
      </c>
      <c r="F12" s="29" t="s">
        <v>1313</v>
      </c>
      <c r="G12" s="54">
        <v>5236</v>
      </c>
      <c r="H12" s="29" t="s">
        <v>20</v>
      </c>
      <c r="I12" s="29" t="s">
        <v>19</v>
      </c>
      <c r="J12" s="71" t="s">
        <v>1314</v>
      </c>
      <c r="K12" s="56" t="s">
        <v>1199</v>
      </c>
      <c r="L12" s="32">
        <v>0</v>
      </c>
      <c r="M12" s="32">
        <v>774</v>
      </c>
      <c r="N12" s="56" t="s">
        <v>1214</v>
      </c>
      <c r="O12" s="57">
        <f>G12</f>
        <v>5236</v>
      </c>
      <c r="P12" s="25">
        <v>985</v>
      </c>
      <c r="Q12" s="18" t="s">
        <v>1311</v>
      </c>
      <c r="R12" s="21">
        <v>0</v>
      </c>
      <c r="S12" s="2"/>
    </row>
  </sheetData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AC12"/>
  <sheetViews>
    <sheetView workbookViewId="0">
      <selection activeCell="J23" sqref="J23"/>
    </sheetView>
  </sheetViews>
  <sheetFormatPr defaultRowHeight="20.100000000000001" customHeight="1" x14ac:dyDescent="0.2"/>
  <cols>
    <col min="1" max="1" width="4.5703125" style="10" customWidth="1"/>
    <col min="2" max="2" width="9.7109375" style="6" customWidth="1"/>
    <col min="3" max="3" width="12.42578125" style="6" customWidth="1"/>
    <col min="4" max="4" width="14.42578125" style="6" customWidth="1"/>
    <col min="5" max="5" width="14.28515625" style="6" customWidth="1"/>
    <col min="6" max="6" width="20.140625" style="6" customWidth="1"/>
    <col min="7" max="7" width="12.42578125" style="6" customWidth="1"/>
    <col min="8" max="8" width="9.85546875" style="6" customWidth="1"/>
    <col min="9" max="9" width="15" style="6" customWidth="1"/>
    <col min="10" max="10" width="30.140625" style="6" customWidth="1"/>
    <col min="11" max="11" width="13.28515625" style="6" customWidth="1"/>
    <col min="12" max="13" width="9.28515625" style="6" customWidth="1"/>
    <col min="14" max="14" width="10.42578125" style="6" customWidth="1"/>
    <col min="15" max="15" width="11.85546875" style="6" customWidth="1"/>
    <col min="16" max="16" width="11.28515625" style="6" customWidth="1"/>
    <col min="17" max="17" width="12.42578125" style="6" customWidth="1"/>
    <col min="18" max="18" width="8.710937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0.100000000000001" customHeight="1" x14ac:dyDescent="0.2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39" customHeight="1" x14ac:dyDescent="0.2">
      <c r="A10" s="27">
        <v>1</v>
      </c>
      <c r="B10" s="18">
        <v>36415</v>
      </c>
      <c r="C10" s="19" t="s">
        <v>83</v>
      </c>
      <c r="D10" s="18">
        <v>681</v>
      </c>
      <c r="E10" s="19" t="s">
        <v>56</v>
      </c>
      <c r="F10" s="29" t="s">
        <v>33</v>
      </c>
      <c r="G10" s="20">
        <v>1037.74</v>
      </c>
      <c r="H10" s="18" t="s">
        <v>164</v>
      </c>
      <c r="I10" s="18" t="s">
        <v>19</v>
      </c>
      <c r="J10" s="11" t="s">
        <v>165</v>
      </c>
      <c r="K10" s="19" t="s">
        <v>83</v>
      </c>
      <c r="L10" s="21">
        <v>0</v>
      </c>
      <c r="M10" s="21">
        <v>3161</v>
      </c>
      <c r="N10" s="19" t="s">
        <v>118</v>
      </c>
      <c r="O10" s="22">
        <f>G10</f>
        <v>1037.74</v>
      </c>
      <c r="P10" s="21">
        <v>3894</v>
      </c>
      <c r="Q10" s="23" t="s">
        <v>166</v>
      </c>
      <c r="R10" s="21">
        <v>0</v>
      </c>
      <c r="S10" s="2"/>
    </row>
    <row r="11" spans="1:29" ht="49.5" hidden="1" customHeight="1" x14ac:dyDescent="0.2">
      <c r="A11" s="14"/>
      <c r="B11" s="14"/>
      <c r="C11" s="15"/>
      <c r="D11" s="15"/>
      <c r="E11" s="15"/>
      <c r="F11" s="29"/>
      <c r="G11" s="16"/>
      <c r="H11" s="18" t="s">
        <v>164</v>
      </c>
      <c r="I11" s="18" t="s">
        <v>19</v>
      </c>
      <c r="J11" s="11"/>
      <c r="K11" s="15"/>
      <c r="L11" s="21"/>
      <c r="M11" s="14"/>
      <c r="N11" s="15"/>
      <c r="O11" s="22"/>
      <c r="P11" s="21"/>
      <c r="Q11" s="12"/>
      <c r="R11" s="21"/>
    </row>
    <row r="12" spans="1:29" ht="33" customHeight="1" x14ac:dyDescent="0.2">
      <c r="A12" s="14">
        <v>2</v>
      </c>
      <c r="B12" s="14">
        <v>37442</v>
      </c>
      <c r="C12" s="24" t="s">
        <v>155</v>
      </c>
      <c r="D12" s="14">
        <v>227282173</v>
      </c>
      <c r="E12" s="24" t="s">
        <v>155</v>
      </c>
      <c r="F12" s="29" t="s">
        <v>156</v>
      </c>
      <c r="G12" s="14">
        <v>22.61</v>
      </c>
      <c r="H12" s="18" t="s">
        <v>164</v>
      </c>
      <c r="I12" s="18" t="s">
        <v>19</v>
      </c>
      <c r="J12" s="11" t="s">
        <v>167</v>
      </c>
      <c r="K12" s="24" t="s">
        <v>155</v>
      </c>
      <c r="L12" s="14">
        <v>0</v>
      </c>
      <c r="M12" s="25">
        <v>3191</v>
      </c>
      <c r="N12" s="24" t="s">
        <v>166</v>
      </c>
      <c r="O12" s="22">
        <v>22.61</v>
      </c>
      <c r="P12" s="21">
        <v>3906</v>
      </c>
      <c r="Q12" s="24" t="s">
        <v>155</v>
      </c>
      <c r="R12" s="14">
        <v>0</v>
      </c>
    </row>
  </sheetData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ageMargins left="0.7" right="0.7" top="0.75" bottom="0.75" header="0.3" footer="0.3"/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D00-000000000000}">
  <dimension ref="A2:AC14"/>
  <sheetViews>
    <sheetView workbookViewId="0">
      <selection activeCell="D15" sqref="D15"/>
    </sheetView>
  </sheetViews>
  <sheetFormatPr defaultRowHeight="12.75" x14ac:dyDescent="0.2"/>
  <cols>
    <col min="1" max="1" width="7.140625" style="10" customWidth="1"/>
    <col min="2" max="2" width="9.42578125" style="6" customWidth="1"/>
    <col min="3" max="3" width="12.42578125" style="6" customWidth="1"/>
    <col min="4" max="4" width="13.42578125" style="6" customWidth="1"/>
    <col min="5" max="5" width="10.140625" style="6" bestFit="1" customWidth="1"/>
    <col min="6" max="6" width="23.42578125" style="6" customWidth="1"/>
    <col min="7" max="7" width="12.42578125" style="6" customWidth="1"/>
    <col min="8" max="8" width="5.85546875" style="6" bestFit="1" customWidth="1"/>
    <col min="9" max="9" width="16.85546875" style="6" customWidth="1"/>
    <col min="10" max="10" width="31.7109375" style="6" bestFit="1" customWidth="1"/>
    <col min="11" max="11" width="13.28515625" style="6" customWidth="1"/>
    <col min="12" max="12" width="9.28515625" style="6" customWidth="1"/>
    <col min="13" max="13" width="9.7109375" style="6" bestFit="1" customWidth="1"/>
    <col min="14" max="14" width="10.42578125" style="6" customWidth="1"/>
    <col min="15" max="15" width="11.85546875" style="6" customWidth="1"/>
    <col min="16" max="16" width="4" style="6" bestFit="1" customWidth="1"/>
    <col min="17" max="17" width="8.140625" style="6" bestFit="1" customWidth="1"/>
    <col min="18" max="18" width="7.8554687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9.25" customHeight="1" x14ac:dyDescent="0.2">
      <c r="A10" s="7">
        <v>1</v>
      </c>
      <c r="B10" s="18"/>
      <c r="C10" s="19"/>
      <c r="D10" s="76"/>
      <c r="E10" s="19"/>
      <c r="F10" s="29"/>
      <c r="G10" s="54"/>
      <c r="H10" s="29" t="s">
        <v>20</v>
      </c>
      <c r="I10" s="29" t="s">
        <v>19</v>
      </c>
      <c r="J10" s="71"/>
      <c r="K10" s="56"/>
      <c r="L10" s="32">
        <v>0</v>
      </c>
      <c r="M10" s="32"/>
      <c r="N10" s="56"/>
      <c r="O10" s="57">
        <f>G10</f>
        <v>0</v>
      </c>
      <c r="P10" s="25"/>
      <c r="Q10" s="18"/>
      <c r="R10" s="21">
        <v>0</v>
      </c>
      <c r="S10" s="2"/>
    </row>
    <row r="14" spans="1:29" x14ac:dyDescent="0.2">
      <c r="D14" s="17" t="s">
        <v>1315</v>
      </c>
    </row>
  </sheetData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ageMargins left="0.7" right="0.7" top="0.75" bottom="0.75" header="0.3" footer="0.3"/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E00-000000000000}">
  <dimension ref="A2:AC34"/>
  <sheetViews>
    <sheetView topLeftCell="A4" workbookViewId="0">
      <selection activeCell="F31" sqref="F31"/>
    </sheetView>
  </sheetViews>
  <sheetFormatPr defaultRowHeight="12.75" x14ac:dyDescent="0.2"/>
  <cols>
    <col min="1" max="1" width="7.140625" style="10" customWidth="1"/>
    <col min="2" max="2" width="9.42578125" style="6" customWidth="1"/>
    <col min="3" max="3" width="12.42578125" style="6" customWidth="1"/>
    <col min="4" max="4" width="13.42578125" style="6" customWidth="1"/>
    <col min="5" max="5" width="10.140625" style="6" bestFit="1" customWidth="1"/>
    <col min="6" max="6" width="23.42578125" style="6" customWidth="1"/>
    <col min="7" max="7" width="12.42578125" style="6" customWidth="1"/>
    <col min="8" max="8" width="5.85546875" style="6" bestFit="1" customWidth="1"/>
    <col min="9" max="9" width="16.85546875" style="6" customWidth="1"/>
    <col min="10" max="10" width="31.7109375" style="6" bestFit="1" customWidth="1"/>
    <col min="11" max="11" width="13.28515625" style="6" customWidth="1"/>
    <col min="12" max="12" width="9.28515625" style="6" customWidth="1"/>
    <col min="13" max="13" width="9.7109375" style="6" bestFit="1" customWidth="1"/>
    <col min="14" max="14" width="10.42578125" style="6" customWidth="1"/>
    <col min="15" max="15" width="11.85546875" style="6" customWidth="1"/>
    <col min="16" max="16" width="5" style="6" bestFit="1" customWidth="1"/>
    <col min="17" max="17" width="8.140625" style="6" bestFit="1" customWidth="1"/>
    <col min="18" max="18" width="7.8554687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9.25" customHeight="1" x14ac:dyDescent="0.2">
      <c r="A10" s="7">
        <v>1</v>
      </c>
      <c r="B10" s="18">
        <v>898</v>
      </c>
      <c r="C10" s="19" t="s">
        <v>1276</v>
      </c>
      <c r="D10" s="76">
        <v>850</v>
      </c>
      <c r="E10" s="19" t="s">
        <v>1330</v>
      </c>
      <c r="F10" s="78" t="s">
        <v>1316</v>
      </c>
      <c r="G10" s="79">
        <v>5950</v>
      </c>
      <c r="H10" s="29" t="s">
        <v>20</v>
      </c>
      <c r="I10" s="29" t="s">
        <v>19</v>
      </c>
      <c r="J10" s="71" t="s">
        <v>1331</v>
      </c>
      <c r="K10" s="56" t="s">
        <v>1245</v>
      </c>
      <c r="L10" s="32">
        <v>0</v>
      </c>
      <c r="M10" s="32">
        <v>906</v>
      </c>
      <c r="N10" s="56" t="s">
        <v>1264</v>
      </c>
      <c r="O10" s="57">
        <f t="shared" ref="O10:O34" si="0">G10</f>
        <v>5950</v>
      </c>
      <c r="P10" s="25">
        <v>998</v>
      </c>
      <c r="Q10" s="18" t="s">
        <v>1332</v>
      </c>
      <c r="R10" s="21">
        <v>0</v>
      </c>
      <c r="S10" s="2"/>
    </row>
    <row r="11" spans="1:29" s="9" customFormat="1" ht="29.25" customHeight="1" x14ac:dyDescent="0.2">
      <c r="A11" s="7">
        <v>2</v>
      </c>
      <c r="B11" s="18">
        <v>777</v>
      </c>
      <c r="C11" s="19" t="s">
        <v>1214</v>
      </c>
      <c r="D11" s="76">
        <v>13907649</v>
      </c>
      <c r="E11" s="19" t="s">
        <v>1270</v>
      </c>
      <c r="F11" s="78" t="s">
        <v>1317</v>
      </c>
      <c r="G11" s="79">
        <f>-226.48</f>
        <v>-226.48</v>
      </c>
      <c r="H11" s="29" t="s">
        <v>20</v>
      </c>
      <c r="I11" s="29" t="s">
        <v>19</v>
      </c>
      <c r="J11" s="71" t="s">
        <v>1335</v>
      </c>
      <c r="K11" s="56" t="s">
        <v>1205</v>
      </c>
      <c r="L11" s="32">
        <v>0</v>
      </c>
      <c r="M11" s="32">
        <v>37</v>
      </c>
      <c r="N11" s="56" t="s">
        <v>1253</v>
      </c>
      <c r="O11" s="57">
        <f t="shared" si="0"/>
        <v>-226.48</v>
      </c>
      <c r="P11" s="25">
        <v>999</v>
      </c>
      <c r="Q11" s="18" t="s">
        <v>1332</v>
      </c>
      <c r="R11" s="21">
        <v>0</v>
      </c>
      <c r="S11" s="2"/>
    </row>
    <row r="12" spans="1:29" s="9" customFormat="1" ht="29.25" customHeight="1" x14ac:dyDescent="0.2">
      <c r="A12" s="7">
        <v>3</v>
      </c>
      <c r="B12" s="18">
        <v>695</v>
      </c>
      <c r="C12" s="19" t="s">
        <v>1208</v>
      </c>
      <c r="D12" s="76">
        <v>11649303</v>
      </c>
      <c r="E12" s="19" t="s">
        <v>1333</v>
      </c>
      <c r="F12" s="78" t="s">
        <v>1317</v>
      </c>
      <c r="G12" s="79">
        <f>2234.32</f>
        <v>2234.3200000000002</v>
      </c>
      <c r="H12" s="29" t="s">
        <v>20</v>
      </c>
      <c r="I12" s="29" t="s">
        <v>19</v>
      </c>
      <c r="J12" s="71" t="s">
        <v>1336</v>
      </c>
      <c r="K12" s="56" t="s">
        <v>1204</v>
      </c>
      <c r="L12" s="32">
        <v>0</v>
      </c>
      <c r="M12" s="32">
        <v>36</v>
      </c>
      <c r="N12" s="56" t="s">
        <v>1253</v>
      </c>
      <c r="O12" s="57">
        <f t="shared" si="0"/>
        <v>2234.3200000000002</v>
      </c>
      <c r="P12" s="25">
        <v>999</v>
      </c>
      <c r="Q12" s="18" t="s">
        <v>1332</v>
      </c>
      <c r="R12" s="21">
        <v>0</v>
      </c>
      <c r="S12" s="2"/>
    </row>
    <row r="13" spans="1:29" s="9" customFormat="1" ht="29.25" customHeight="1" x14ac:dyDescent="0.2">
      <c r="A13" s="7">
        <v>4</v>
      </c>
      <c r="B13" s="18">
        <v>780</v>
      </c>
      <c r="C13" s="19" t="s">
        <v>1214</v>
      </c>
      <c r="D13" s="76">
        <v>9084240</v>
      </c>
      <c r="E13" s="19" t="s">
        <v>1250</v>
      </c>
      <c r="F13" s="78" t="s">
        <v>1318</v>
      </c>
      <c r="G13" s="79">
        <f>7933.34</f>
        <v>7933.34</v>
      </c>
      <c r="H13" s="29" t="s">
        <v>20</v>
      </c>
      <c r="I13" s="29" t="s">
        <v>19</v>
      </c>
      <c r="J13" s="71" t="s">
        <v>1337</v>
      </c>
      <c r="K13" s="56" t="s">
        <v>1205</v>
      </c>
      <c r="L13" s="32">
        <v>0</v>
      </c>
      <c r="M13" s="32">
        <v>54</v>
      </c>
      <c r="N13" s="56" t="s">
        <v>1232</v>
      </c>
      <c r="O13" s="57">
        <f t="shared" si="0"/>
        <v>7933.34</v>
      </c>
      <c r="P13" s="25">
        <v>1000</v>
      </c>
      <c r="Q13" s="18" t="s">
        <v>1332</v>
      </c>
      <c r="R13" s="21">
        <v>0</v>
      </c>
      <c r="S13" s="2"/>
    </row>
    <row r="14" spans="1:29" s="9" customFormat="1" ht="29.25" customHeight="1" x14ac:dyDescent="0.2">
      <c r="A14" s="7">
        <v>5</v>
      </c>
      <c r="B14" s="18">
        <v>776</v>
      </c>
      <c r="C14" s="19" t="s">
        <v>1199</v>
      </c>
      <c r="D14" s="76">
        <v>9084239</v>
      </c>
      <c r="E14" s="19" t="s">
        <v>1250</v>
      </c>
      <c r="F14" s="78" t="s">
        <v>1318</v>
      </c>
      <c r="G14" s="79">
        <f>2975</f>
        <v>2975</v>
      </c>
      <c r="H14" s="29" t="s">
        <v>20</v>
      </c>
      <c r="I14" s="29" t="s">
        <v>19</v>
      </c>
      <c r="J14" s="71" t="s">
        <v>1338</v>
      </c>
      <c r="K14" s="56" t="s">
        <v>1253</v>
      </c>
      <c r="L14" s="32">
        <v>0</v>
      </c>
      <c r="M14" s="32">
        <v>55</v>
      </c>
      <c r="N14" s="56" t="s">
        <v>1232</v>
      </c>
      <c r="O14" s="57">
        <f t="shared" si="0"/>
        <v>2975</v>
      </c>
      <c r="P14" s="25">
        <v>1000</v>
      </c>
      <c r="Q14" s="18" t="s">
        <v>1332</v>
      </c>
      <c r="R14" s="21">
        <v>0</v>
      </c>
      <c r="S14" s="2"/>
    </row>
    <row r="15" spans="1:29" s="9" customFormat="1" ht="29.25" customHeight="1" x14ac:dyDescent="0.2">
      <c r="A15" s="7">
        <v>6</v>
      </c>
      <c r="B15" s="18">
        <v>779</v>
      </c>
      <c r="C15" s="19" t="s">
        <v>1214</v>
      </c>
      <c r="D15" s="76">
        <v>9084238</v>
      </c>
      <c r="E15" s="19" t="s">
        <v>1250</v>
      </c>
      <c r="F15" s="78" t="s">
        <v>1318</v>
      </c>
      <c r="G15" s="79">
        <f>6941.66</f>
        <v>6941.66</v>
      </c>
      <c r="H15" s="29" t="s">
        <v>20</v>
      </c>
      <c r="I15" s="29" t="s">
        <v>19</v>
      </c>
      <c r="J15" s="71" t="s">
        <v>1339</v>
      </c>
      <c r="K15" s="56" t="s">
        <v>1253</v>
      </c>
      <c r="L15" s="32">
        <v>0</v>
      </c>
      <c r="M15" s="32">
        <v>56</v>
      </c>
      <c r="N15" s="56" t="s">
        <v>1232</v>
      </c>
      <c r="O15" s="57">
        <f t="shared" si="0"/>
        <v>6941.66</v>
      </c>
      <c r="P15" s="25">
        <v>1000</v>
      </c>
      <c r="Q15" s="18" t="s">
        <v>1332</v>
      </c>
      <c r="R15" s="21">
        <v>0</v>
      </c>
      <c r="S15" s="2"/>
    </row>
    <row r="16" spans="1:29" s="9" customFormat="1" ht="29.25" customHeight="1" x14ac:dyDescent="0.2">
      <c r="A16" s="7">
        <v>7</v>
      </c>
      <c r="B16" s="18">
        <v>851</v>
      </c>
      <c r="C16" s="19" t="s">
        <v>1236</v>
      </c>
      <c r="D16" s="76">
        <v>230268</v>
      </c>
      <c r="E16" s="19" t="s">
        <v>1250</v>
      </c>
      <c r="F16" s="78" t="s">
        <v>1319</v>
      </c>
      <c r="G16" s="79">
        <v>297.5</v>
      </c>
      <c r="H16" s="29" t="s">
        <v>20</v>
      </c>
      <c r="I16" s="29" t="s">
        <v>19</v>
      </c>
      <c r="J16" s="71" t="s">
        <v>1340</v>
      </c>
      <c r="K16" s="56" t="s">
        <v>1235</v>
      </c>
      <c r="L16" s="32">
        <v>0</v>
      </c>
      <c r="M16" s="32">
        <v>784</v>
      </c>
      <c r="N16" s="56" t="s">
        <v>1229</v>
      </c>
      <c r="O16" s="57">
        <f t="shared" si="0"/>
        <v>297.5</v>
      </c>
      <c r="P16" s="25">
        <v>1001</v>
      </c>
      <c r="Q16" s="18" t="s">
        <v>1332</v>
      </c>
      <c r="R16" s="21">
        <v>0</v>
      </c>
      <c r="S16" s="2"/>
    </row>
    <row r="17" spans="1:19" s="9" customFormat="1" ht="29.25" customHeight="1" x14ac:dyDescent="0.2">
      <c r="A17" s="7">
        <v>8</v>
      </c>
      <c r="B17" s="18">
        <v>750</v>
      </c>
      <c r="C17" s="19" t="s">
        <v>1250</v>
      </c>
      <c r="D17" s="76">
        <v>42284</v>
      </c>
      <c r="E17" s="19" t="s">
        <v>1246</v>
      </c>
      <c r="F17" s="78" t="s">
        <v>1320</v>
      </c>
      <c r="G17" s="79">
        <v>589.04999999999995</v>
      </c>
      <c r="H17" s="29" t="s">
        <v>20</v>
      </c>
      <c r="I17" s="29" t="s">
        <v>19</v>
      </c>
      <c r="J17" s="71" t="s">
        <v>1334</v>
      </c>
      <c r="K17" s="56" t="s">
        <v>1204</v>
      </c>
      <c r="L17" s="32">
        <v>0</v>
      </c>
      <c r="M17" s="32">
        <v>45</v>
      </c>
      <c r="N17" s="56" t="s">
        <v>1253</v>
      </c>
      <c r="O17" s="57">
        <f t="shared" si="0"/>
        <v>589.04999999999995</v>
      </c>
      <c r="P17" s="25">
        <v>1002</v>
      </c>
      <c r="Q17" s="18" t="s">
        <v>1332</v>
      </c>
      <c r="R17" s="21">
        <v>0</v>
      </c>
      <c r="S17" s="2"/>
    </row>
    <row r="18" spans="1:19" s="9" customFormat="1" ht="38.25" x14ac:dyDescent="0.2">
      <c r="A18" s="7">
        <v>9</v>
      </c>
      <c r="B18" s="18">
        <v>834</v>
      </c>
      <c r="C18" s="19" t="s">
        <v>1219</v>
      </c>
      <c r="D18" s="76">
        <v>3788</v>
      </c>
      <c r="E18" s="19" t="s">
        <v>1199</v>
      </c>
      <c r="F18" s="78" t="s">
        <v>1321</v>
      </c>
      <c r="G18" s="79">
        <f>2948.02</f>
        <v>2948.02</v>
      </c>
      <c r="H18" s="29" t="s">
        <v>20</v>
      </c>
      <c r="I18" s="29" t="s">
        <v>19</v>
      </c>
      <c r="J18" s="71" t="s">
        <v>1341</v>
      </c>
      <c r="K18" s="56" t="s">
        <v>1253</v>
      </c>
      <c r="L18" s="32">
        <v>0</v>
      </c>
      <c r="M18" s="32">
        <v>57</v>
      </c>
      <c r="N18" s="56" t="s">
        <v>1232</v>
      </c>
      <c r="O18" s="57">
        <f t="shared" si="0"/>
        <v>2948.02</v>
      </c>
      <c r="P18" s="25">
        <v>1003</v>
      </c>
      <c r="Q18" s="18" t="s">
        <v>1332</v>
      </c>
      <c r="R18" s="21">
        <v>0</v>
      </c>
      <c r="S18" s="2"/>
    </row>
    <row r="19" spans="1:19" s="9" customFormat="1" ht="29.25" customHeight="1" x14ac:dyDescent="0.2">
      <c r="A19" s="7">
        <v>10</v>
      </c>
      <c r="B19" s="18">
        <v>787</v>
      </c>
      <c r="C19" s="19" t="s">
        <v>1214</v>
      </c>
      <c r="D19" s="76">
        <v>3767</v>
      </c>
      <c r="E19" s="19" t="s">
        <v>1270</v>
      </c>
      <c r="F19" s="78" t="s">
        <v>1321</v>
      </c>
      <c r="G19" s="79">
        <f>1478.7</f>
        <v>1478.7</v>
      </c>
      <c r="H19" s="29" t="s">
        <v>20</v>
      </c>
      <c r="I19" s="29" t="s">
        <v>19</v>
      </c>
      <c r="J19" s="71" t="s">
        <v>1342</v>
      </c>
      <c r="K19" s="56" t="s">
        <v>1170</v>
      </c>
      <c r="L19" s="32">
        <v>0</v>
      </c>
      <c r="M19" s="32">
        <v>12</v>
      </c>
      <c r="N19" s="56" t="s">
        <v>1204</v>
      </c>
      <c r="O19" s="57">
        <f t="shared" si="0"/>
        <v>1478.7</v>
      </c>
      <c r="P19" s="25">
        <v>1003</v>
      </c>
      <c r="Q19" s="18" t="s">
        <v>1332</v>
      </c>
      <c r="R19" s="21">
        <v>0</v>
      </c>
      <c r="S19" s="2"/>
    </row>
    <row r="20" spans="1:19" s="9" customFormat="1" ht="29.25" customHeight="1" x14ac:dyDescent="0.2">
      <c r="A20" s="7">
        <v>11</v>
      </c>
      <c r="B20" s="18">
        <v>801</v>
      </c>
      <c r="C20" s="19" t="s">
        <v>1213</v>
      </c>
      <c r="D20" s="76">
        <v>211949</v>
      </c>
      <c r="E20" s="19" t="s">
        <v>1270</v>
      </c>
      <c r="F20" s="78" t="s">
        <v>1322</v>
      </c>
      <c r="G20" s="79">
        <f>3441.38</f>
        <v>3441.38</v>
      </c>
      <c r="H20" s="29" t="s">
        <v>20</v>
      </c>
      <c r="I20" s="29" t="s">
        <v>19</v>
      </c>
      <c r="J20" s="71" t="s">
        <v>1343</v>
      </c>
      <c r="K20" s="56" t="s">
        <v>1182</v>
      </c>
      <c r="L20" s="32">
        <v>0</v>
      </c>
      <c r="M20" s="32">
        <v>24</v>
      </c>
      <c r="N20" s="56" t="s">
        <v>1205</v>
      </c>
      <c r="O20" s="57">
        <f t="shared" si="0"/>
        <v>3441.38</v>
      </c>
      <c r="P20" s="25">
        <v>1004</v>
      </c>
      <c r="Q20" s="18" t="s">
        <v>1332</v>
      </c>
      <c r="R20" s="21">
        <v>0</v>
      </c>
      <c r="S20" s="2"/>
    </row>
    <row r="21" spans="1:19" s="9" customFormat="1" ht="29.25" customHeight="1" x14ac:dyDescent="0.2">
      <c r="A21" s="7">
        <v>12</v>
      </c>
      <c r="B21" s="18">
        <v>802</v>
      </c>
      <c r="C21" s="19" t="s">
        <v>1213</v>
      </c>
      <c r="D21" s="76">
        <v>212150</v>
      </c>
      <c r="E21" s="19" t="s">
        <v>1214</v>
      </c>
      <c r="F21" s="78" t="s">
        <v>1322</v>
      </c>
      <c r="G21" s="79">
        <f>3681.16</f>
        <v>3681.16</v>
      </c>
      <c r="H21" s="29" t="s">
        <v>20</v>
      </c>
      <c r="I21" s="29" t="s">
        <v>19</v>
      </c>
      <c r="J21" s="71" t="s">
        <v>1344</v>
      </c>
      <c r="K21" s="56" t="s">
        <v>1182</v>
      </c>
      <c r="L21" s="32">
        <v>0</v>
      </c>
      <c r="M21" s="32">
        <v>25</v>
      </c>
      <c r="N21" s="56" t="s">
        <v>1205</v>
      </c>
      <c r="O21" s="57">
        <f t="shared" si="0"/>
        <v>3681.16</v>
      </c>
      <c r="P21" s="25">
        <v>1004</v>
      </c>
      <c r="Q21" s="18" t="s">
        <v>1332</v>
      </c>
      <c r="R21" s="21">
        <v>0</v>
      </c>
      <c r="S21" s="2"/>
    </row>
    <row r="22" spans="1:19" s="9" customFormat="1" ht="29.25" customHeight="1" x14ac:dyDescent="0.2">
      <c r="A22" s="7">
        <v>13</v>
      </c>
      <c r="B22" s="18">
        <v>781</v>
      </c>
      <c r="C22" s="19" t="s">
        <v>1214</v>
      </c>
      <c r="D22" s="76">
        <v>662</v>
      </c>
      <c r="E22" s="19" t="s">
        <v>1214</v>
      </c>
      <c r="F22" s="78" t="s">
        <v>1323</v>
      </c>
      <c r="G22" s="79">
        <v>4224.5</v>
      </c>
      <c r="H22" s="29" t="s">
        <v>20</v>
      </c>
      <c r="I22" s="29" t="s">
        <v>19</v>
      </c>
      <c r="J22" s="71" t="s">
        <v>1345</v>
      </c>
      <c r="K22" s="56" t="s">
        <v>1182</v>
      </c>
      <c r="L22" s="32">
        <v>0</v>
      </c>
      <c r="M22" s="32">
        <v>26</v>
      </c>
      <c r="N22" s="56" t="s">
        <v>1205</v>
      </c>
      <c r="O22" s="57">
        <f t="shared" si="0"/>
        <v>4224.5</v>
      </c>
      <c r="P22" s="25">
        <v>1005</v>
      </c>
      <c r="Q22" s="18" t="s">
        <v>1332</v>
      </c>
      <c r="R22" s="21">
        <v>0</v>
      </c>
      <c r="S22" s="2"/>
    </row>
    <row r="23" spans="1:19" s="9" customFormat="1" ht="29.25" customHeight="1" x14ac:dyDescent="0.2">
      <c r="A23" s="7">
        <v>14</v>
      </c>
      <c r="B23" s="18">
        <v>766</v>
      </c>
      <c r="C23" s="19" t="s">
        <v>1270</v>
      </c>
      <c r="D23" s="76">
        <v>85784489</v>
      </c>
      <c r="E23" s="19" t="s">
        <v>1270</v>
      </c>
      <c r="F23" s="78" t="s">
        <v>1324</v>
      </c>
      <c r="G23" s="79">
        <v>357.9</v>
      </c>
      <c r="H23" s="29" t="s">
        <v>20</v>
      </c>
      <c r="I23" s="29" t="s">
        <v>19</v>
      </c>
      <c r="J23" s="71" t="s">
        <v>1346</v>
      </c>
      <c r="K23" s="56" t="s">
        <v>1161</v>
      </c>
      <c r="L23" s="32">
        <v>0</v>
      </c>
      <c r="M23" s="32">
        <v>770</v>
      </c>
      <c r="N23" s="56" t="s">
        <v>1170</v>
      </c>
      <c r="O23" s="57">
        <f t="shared" si="0"/>
        <v>357.9</v>
      </c>
      <c r="P23" s="25">
        <v>1006</v>
      </c>
      <c r="Q23" s="18" t="s">
        <v>1332</v>
      </c>
      <c r="R23" s="21">
        <v>0</v>
      </c>
      <c r="S23" s="2"/>
    </row>
    <row r="24" spans="1:19" s="9" customFormat="1" ht="29.25" customHeight="1" x14ac:dyDescent="0.2">
      <c r="A24" s="7">
        <v>15</v>
      </c>
      <c r="B24" s="18">
        <v>767</v>
      </c>
      <c r="C24" s="19" t="s">
        <v>1199</v>
      </c>
      <c r="D24" s="76">
        <v>85787955</v>
      </c>
      <c r="E24" s="19" t="s">
        <v>1270</v>
      </c>
      <c r="F24" s="80" t="s">
        <v>1324</v>
      </c>
      <c r="G24" s="79">
        <v>1529.9</v>
      </c>
      <c r="H24" s="29" t="s">
        <v>20</v>
      </c>
      <c r="I24" s="29" t="s">
        <v>19</v>
      </c>
      <c r="J24" s="71" t="s">
        <v>1347</v>
      </c>
      <c r="K24" s="56" t="s">
        <v>1182</v>
      </c>
      <c r="L24" s="32">
        <v>0</v>
      </c>
      <c r="M24" s="32">
        <v>15</v>
      </c>
      <c r="N24" s="56" t="s">
        <v>1204</v>
      </c>
      <c r="O24" s="57">
        <f t="shared" si="0"/>
        <v>1529.9</v>
      </c>
      <c r="P24" s="25">
        <v>1006</v>
      </c>
      <c r="Q24" s="18" t="s">
        <v>1332</v>
      </c>
      <c r="R24" s="21">
        <v>0</v>
      </c>
      <c r="S24" s="2"/>
    </row>
    <row r="25" spans="1:19" s="9" customFormat="1" ht="29.25" customHeight="1" x14ac:dyDescent="0.2">
      <c r="A25" s="7">
        <v>16</v>
      </c>
      <c r="B25" s="18">
        <v>751</v>
      </c>
      <c r="C25" s="19" t="s">
        <v>1250</v>
      </c>
      <c r="D25" s="76">
        <v>1601</v>
      </c>
      <c r="E25" s="19" t="s">
        <v>1246</v>
      </c>
      <c r="F25" s="78" t="s">
        <v>1325</v>
      </c>
      <c r="G25" s="79">
        <v>3094</v>
      </c>
      <c r="H25" s="29" t="s">
        <v>20</v>
      </c>
      <c r="I25" s="29" t="s">
        <v>19</v>
      </c>
      <c r="J25" s="71" t="s">
        <v>1348</v>
      </c>
      <c r="K25" s="56" t="s">
        <v>1170</v>
      </c>
      <c r="L25" s="32">
        <v>0</v>
      </c>
      <c r="M25" s="32">
        <v>14</v>
      </c>
      <c r="N25" s="56" t="s">
        <v>1204</v>
      </c>
      <c r="O25" s="57">
        <f t="shared" si="0"/>
        <v>3094</v>
      </c>
      <c r="P25" s="25">
        <v>1007</v>
      </c>
      <c r="Q25" s="18" t="s">
        <v>1332</v>
      </c>
      <c r="R25" s="21">
        <v>0</v>
      </c>
      <c r="S25" s="2"/>
    </row>
    <row r="26" spans="1:19" s="9" customFormat="1" ht="29.25" customHeight="1" x14ac:dyDescent="0.2">
      <c r="A26" s="7">
        <v>17</v>
      </c>
      <c r="B26" s="18">
        <v>752</v>
      </c>
      <c r="C26" s="19" t="s">
        <v>1250</v>
      </c>
      <c r="D26" s="76">
        <v>6317707</v>
      </c>
      <c r="E26" s="19" t="s">
        <v>1250</v>
      </c>
      <c r="F26" s="78" t="s">
        <v>1326</v>
      </c>
      <c r="G26" s="79">
        <v>24613.96</v>
      </c>
      <c r="H26" s="29" t="s">
        <v>20</v>
      </c>
      <c r="I26" s="29" t="s">
        <v>19</v>
      </c>
      <c r="J26" s="71" t="s">
        <v>1349</v>
      </c>
      <c r="K26" s="56" t="s">
        <v>1152</v>
      </c>
      <c r="L26" s="32">
        <v>0</v>
      </c>
      <c r="M26" s="32">
        <v>13</v>
      </c>
      <c r="N26" s="56" t="s">
        <v>1204</v>
      </c>
      <c r="O26" s="57">
        <f t="shared" si="0"/>
        <v>24613.96</v>
      </c>
      <c r="P26" s="25">
        <v>1008</v>
      </c>
      <c r="Q26" s="18" t="s">
        <v>1332</v>
      </c>
      <c r="R26" s="21">
        <v>0</v>
      </c>
      <c r="S26" s="2"/>
    </row>
    <row r="27" spans="1:19" s="9" customFormat="1" ht="29.25" customHeight="1" x14ac:dyDescent="0.2">
      <c r="A27" s="7">
        <v>18</v>
      </c>
      <c r="B27" s="18">
        <v>788</v>
      </c>
      <c r="C27" s="19" t="s">
        <v>1213</v>
      </c>
      <c r="D27" s="76">
        <v>27041</v>
      </c>
      <c r="E27" s="19" t="s">
        <v>1214</v>
      </c>
      <c r="F27" s="78" t="s">
        <v>1248</v>
      </c>
      <c r="G27" s="79">
        <v>1937.29</v>
      </c>
      <c r="H27" s="29" t="s">
        <v>20</v>
      </c>
      <c r="I27" s="29" t="s">
        <v>19</v>
      </c>
      <c r="J27" s="71" t="s">
        <v>1350</v>
      </c>
      <c r="K27" s="56" t="s">
        <v>1182</v>
      </c>
      <c r="L27" s="32">
        <v>0</v>
      </c>
      <c r="M27" s="32">
        <v>11</v>
      </c>
      <c r="N27" s="56" t="s">
        <v>1204</v>
      </c>
      <c r="O27" s="57">
        <f t="shared" si="0"/>
        <v>1937.29</v>
      </c>
      <c r="P27" s="25">
        <v>1009</v>
      </c>
      <c r="Q27" s="18" t="s">
        <v>1332</v>
      </c>
      <c r="R27" s="21">
        <v>0</v>
      </c>
      <c r="S27" s="2"/>
    </row>
    <row r="28" spans="1:19" s="9" customFormat="1" ht="29.25" customHeight="1" x14ac:dyDescent="0.2">
      <c r="A28" s="7">
        <v>19</v>
      </c>
      <c r="B28" s="18">
        <v>789</v>
      </c>
      <c r="C28" s="19" t="s">
        <v>1213</v>
      </c>
      <c r="D28" s="76">
        <v>2029546</v>
      </c>
      <c r="E28" s="19" t="s">
        <v>1214</v>
      </c>
      <c r="F28" s="78" t="s">
        <v>1175</v>
      </c>
      <c r="G28" s="79">
        <f>2652.07</f>
        <v>2652.07</v>
      </c>
      <c r="H28" s="29" t="s">
        <v>20</v>
      </c>
      <c r="I28" s="29" t="s">
        <v>19</v>
      </c>
      <c r="J28" s="71" t="s">
        <v>1351</v>
      </c>
      <c r="K28" s="56" t="s">
        <v>1182</v>
      </c>
      <c r="L28" s="32">
        <v>0</v>
      </c>
      <c r="M28" s="32">
        <v>10</v>
      </c>
      <c r="N28" s="56" t="s">
        <v>1204</v>
      </c>
      <c r="O28" s="57">
        <f t="shared" si="0"/>
        <v>2652.07</v>
      </c>
      <c r="P28" s="25">
        <v>1010</v>
      </c>
      <c r="Q28" s="18" t="s">
        <v>1332</v>
      </c>
      <c r="R28" s="21">
        <v>0</v>
      </c>
      <c r="S28" s="2"/>
    </row>
    <row r="29" spans="1:19" s="9" customFormat="1" ht="29.25" customHeight="1" x14ac:dyDescent="0.2">
      <c r="A29" s="7">
        <v>20</v>
      </c>
      <c r="B29" s="18">
        <v>765</v>
      </c>
      <c r="C29" s="19" t="s">
        <v>1199</v>
      </c>
      <c r="D29" s="76">
        <v>2029520</v>
      </c>
      <c r="E29" s="19" t="s">
        <v>1270</v>
      </c>
      <c r="F29" s="78" t="s">
        <v>1175</v>
      </c>
      <c r="G29" s="79">
        <f>1626.55</f>
        <v>1626.55</v>
      </c>
      <c r="H29" s="29" t="s">
        <v>20</v>
      </c>
      <c r="I29" s="29" t="s">
        <v>19</v>
      </c>
      <c r="J29" s="71" t="s">
        <v>1352</v>
      </c>
      <c r="K29" s="56" t="s">
        <v>1161</v>
      </c>
      <c r="L29" s="32">
        <v>0</v>
      </c>
      <c r="M29" s="32">
        <v>767</v>
      </c>
      <c r="N29" s="56" t="s">
        <v>1170</v>
      </c>
      <c r="O29" s="57">
        <f t="shared" si="0"/>
        <v>1626.55</v>
      </c>
      <c r="P29" s="25">
        <v>1010</v>
      </c>
      <c r="Q29" s="18" t="s">
        <v>1332</v>
      </c>
      <c r="R29" s="21">
        <v>0</v>
      </c>
      <c r="S29" s="2"/>
    </row>
    <row r="30" spans="1:19" s="9" customFormat="1" ht="29.25" customHeight="1" x14ac:dyDescent="0.2">
      <c r="A30" s="7">
        <v>21</v>
      </c>
      <c r="B30" s="18">
        <v>786</v>
      </c>
      <c r="C30" s="19" t="s">
        <v>1214</v>
      </c>
      <c r="D30" s="76">
        <v>14</v>
      </c>
      <c r="E30" s="19" t="s">
        <v>1214</v>
      </c>
      <c r="F30" s="78" t="s">
        <v>1327</v>
      </c>
      <c r="G30" s="79">
        <v>18007.080000000002</v>
      </c>
      <c r="H30" s="29" t="s">
        <v>20</v>
      </c>
      <c r="I30" s="29" t="s">
        <v>19</v>
      </c>
      <c r="J30" s="71" t="s">
        <v>1353</v>
      </c>
      <c r="K30" s="56" t="s">
        <v>1204</v>
      </c>
      <c r="L30" s="32">
        <v>0</v>
      </c>
      <c r="M30" s="32">
        <v>44</v>
      </c>
      <c r="N30" s="56" t="s">
        <v>1253</v>
      </c>
      <c r="O30" s="57">
        <f t="shared" si="0"/>
        <v>18007.080000000002</v>
      </c>
      <c r="P30" s="25">
        <v>1011</v>
      </c>
      <c r="Q30" s="18" t="s">
        <v>1332</v>
      </c>
      <c r="R30" s="21">
        <v>0</v>
      </c>
      <c r="S30" s="2"/>
    </row>
    <row r="31" spans="1:19" s="9" customFormat="1" ht="29.25" customHeight="1" x14ac:dyDescent="0.2">
      <c r="A31" s="7">
        <v>22</v>
      </c>
      <c r="B31" s="18">
        <v>950</v>
      </c>
      <c r="C31" s="19" t="s">
        <v>1355</v>
      </c>
      <c r="D31" s="76">
        <v>23002396</v>
      </c>
      <c r="E31" s="19" t="s">
        <v>1290</v>
      </c>
      <c r="F31" s="78" t="s">
        <v>1191</v>
      </c>
      <c r="G31" s="79">
        <v>1041.25</v>
      </c>
      <c r="H31" s="29" t="s">
        <v>20</v>
      </c>
      <c r="I31" s="29" t="s">
        <v>19</v>
      </c>
      <c r="J31" s="71" t="s">
        <v>1354</v>
      </c>
      <c r="K31" s="56" t="s">
        <v>1311</v>
      </c>
      <c r="L31" s="32">
        <v>0</v>
      </c>
      <c r="M31" s="32">
        <v>898</v>
      </c>
      <c r="N31" s="56" t="s">
        <v>1332</v>
      </c>
      <c r="O31" s="57">
        <f t="shared" si="0"/>
        <v>1041.25</v>
      </c>
      <c r="P31" s="25">
        <v>1014</v>
      </c>
      <c r="Q31" s="18" t="s">
        <v>1332</v>
      </c>
      <c r="R31" s="21">
        <v>0</v>
      </c>
      <c r="S31" s="2"/>
    </row>
    <row r="32" spans="1:19" s="9" customFormat="1" ht="29.25" customHeight="1" x14ac:dyDescent="0.2">
      <c r="A32" s="7">
        <v>23</v>
      </c>
      <c r="B32" s="18">
        <v>931</v>
      </c>
      <c r="C32" s="19" t="s">
        <v>1293</v>
      </c>
      <c r="D32" s="76">
        <v>130016435090</v>
      </c>
      <c r="E32" s="19" t="s">
        <v>1293</v>
      </c>
      <c r="F32" s="78" t="s">
        <v>1202</v>
      </c>
      <c r="G32" s="79">
        <v>19500.05</v>
      </c>
      <c r="H32" s="29" t="s">
        <v>20</v>
      </c>
      <c r="I32" s="29" t="s">
        <v>19</v>
      </c>
      <c r="J32" s="71" t="s">
        <v>1356</v>
      </c>
      <c r="K32" s="56" t="s">
        <v>1298</v>
      </c>
      <c r="L32" s="32">
        <v>0</v>
      </c>
      <c r="M32" s="32">
        <v>899</v>
      </c>
      <c r="N32" s="56" t="s">
        <v>1332</v>
      </c>
      <c r="O32" s="57">
        <f t="shared" si="0"/>
        <v>19500.05</v>
      </c>
      <c r="P32" s="25">
        <v>1015</v>
      </c>
      <c r="Q32" s="18" t="s">
        <v>1332</v>
      </c>
      <c r="R32" s="21">
        <v>0</v>
      </c>
      <c r="S32" s="2"/>
    </row>
    <row r="33" spans="1:19" s="9" customFormat="1" ht="29.25" customHeight="1" x14ac:dyDescent="0.2">
      <c r="A33" s="7">
        <v>24</v>
      </c>
      <c r="B33" s="18">
        <v>819</v>
      </c>
      <c r="C33" s="19" t="s">
        <v>1200</v>
      </c>
      <c r="D33" s="76">
        <v>964</v>
      </c>
      <c r="E33" s="19" t="s">
        <v>1213</v>
      </c>
      <c r="F33" s="78" t="s">
        <v>1328</v>
      </c>
      <c r="G33" s="79">
        <v>1775</v>
      </c>
      <c r="H33" s="29" t="s">
        <v>162</v>
      </c>
      <c r="I33" s="29" t="s">
        <v>19</v>
      </c>
      <c r="J33" s="71" t="s">
        <v>1358</v>
      </c>
      <c r="K33" s="56" t="s">
        <v>1204</v>
      </c>
      <c r="L33" s="32">
        <v>0</v>
      </c>
      <c r="M33" s="32">
        <v>34</v>
      </c>
      <c r="N33" s="56" t="s">
        <v>1205</v>
      </c>
      <c r="O33" s="57">
        <f t="shared" si="0"/>
        <v>1775</v>
      </c>
      <c r="P33" s="25"/>
      <c r="Q33" s="18" t="s">
        <v>1332</v>
      </c>
      <c r="R33" s="21">
        <v>0</v>
      </c>
      <c r="S33" s="2"/>
    </row>
    <row r="34" spans="1:19" s="9" customFormat="1" ht="29.25" customHeight="1" x14ac:dyDescent="0.2">
      <c r="A34" s="7">
        <v>25</v>
      </c>
      <c r="B34" s="18">
        <v>17943</v>
      </c>
      <c r="C34" s="19" t="s">
        <v>1272</v>
      </c>
      <c r="D34" s="76">
        <v>14292</v>
      </c>
      <c r="E34" s="19" t="s">
        <v>1306</v>
      </c>
      <c r="F34" s="78" t="s">
        <v>1329</v>
      </c>
      <c r="G34" s="79">
        <v>850.5</v>
      </c>
      <c r="H34" s="29" t="s">
        <v>1180</v>
      </c>
      <c r="I34" s="29" t="s">
        <v>19</v>
      </c>
      <c r="J34" s="71" t="s">
        <v>1357</v>
      </c>
      <c r="K34" s="56" t="s">
        <v>1279</v>
      </c>
      <c r="L34" s="32">
        <v>0</v>
      </c>
      <c r="M34" s="32">
        <v>891</v>
      </c>
      <c r="N34" s="56" t="s">
        <v>1298</v>
      </c>
      <c r="O34" s="57">
        <f t="shared" si="0"/>
        <v>850.5</v>
      </c>
      <c r="P34" s="25">
        <v>62</v>
      </c>
      <c r="Q34" s="18" t="s">
        <v>1332</v>
      </c>
      <c r="R34" s="21">
        <v>0</v>
      </c>
      <c r="S34" s="2"/>
    </row>
  </sheetData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honeticPr fontId="22" type="noConversion"/>
  <pageMargins left="0.7" right="0.7" top="0.75" bottom="0.75" header="0.3" footer="0.3"/>
  <pageSetup orientation="portrait" r:id="rId1"/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F00-000000000000}">
  <dimension ref="A2:AC13"/>
  <sheetViews>
    <sheetView workbookViewId="0">
      <selection activeCell="L14" sqref="L14"/>
    </sheetView>
  </sheetViews>
  <sheetFormatPr defaultRowHeight="12.75" x14ac:dyDescent="0.2"/>
  <cols>
    <col min="1" max="1" width="7.140625" style="10" customWidth="1"/>
    <col min="2" max="2" width="9.42578125" style="6" customWidth="1"/>
    <col min="3" max="3" width="12.42578125" style="6" customWidth="1"/>
    <col min="4" max="4" width="13.42578125" style="6" customWidth="1"/>
    <col min="5" max="5" width="10.140625" style="6" bestFit="1" customWidth="1"/>
    <col min="6" max="6" width="23.42578125" style="6" customWidth="1"/>
    <col min="7" max="7" width="12.42578125" style="6" customWidth="1"/>
    <col min="8" max="8" width="5.85546875" style="6" bestFit="1" customWidth="1"/>
    <col min="9" max="9" width="16.85546875" style="6" customWidth="1"/>
    <col min="10" max="10" width="31.7109375" style="6" bestFit="1" customWidth="1"/>
    <col min="11" max="11" width="13.28515625" style="6" customWidth="1"/>
    <col min="12" max="12" width="9.28515625" style="6" customWidth="1"/>
    <col min="13" max="13" width="9.7109375" style="6" bestFit="1" customWidth="1"/>
    <col min="14" max="14" width="10.42578125" style="6" customWidth="1"/>
    <col min="15" max="15" width="11.85546875" style="6" customWidth="1"/>
    <col min="16" max="16" width="5" style="6" bestFit="1" customWidth="1"/>
    <col min="17" max="17" width="8.140625" style="6" bestFit="1" customWidth="1"/>
    <col min="18" max="18" width="7.8554687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9.25" customHeight="1" x14ac:dyDescent="0.2">
      <c r="A10" s="7">
        <v>1</v>
      </c>
      <c r="B10" s="18">
        <v>958</v>
      </c>
      <c r="C10" s="19" t="s">
        <v>1359</v>
      </c>
      <c r="D10" s="76">
        <v>103996</v>
      </c>
      <c r="E10" s="19" t="s">
        <v>1360</v>
      </c>
      <c r="F10" s="29" t="s">
        <v>1361</v>
      </c>
      <c r="G10" s="54">
        <v>489.67</v>
      </c>
      <c r="H10" s="29" t="s">
        <v>20</v>
      </c>
      <c r="I10" s="29" t="s">
        <v>19</v>
      </c>
      <c r="J10" s="71" t="s">
        <v>1362</v>
      </c>
      <c r="K10" s="56" t="s">
        <v>1332</v>
      </c>
      <c r="L10" s="32">
        <v>0</v>
      </c>
      <c r="M10" s="32">
        <v>941</v>
      </c>
      <c r="N10" s="56" t="s">
        <v>1332</v>
      </c>
      <c r="O10" s="57">
        <f>G10</f>
        <v>489.67</v>
      </c>
      <c r="P10" s="25">
        <v>1025</v>
      </c>
      <c r="Q10" s="18" t="s">
        <v>1363</v>
      </c>
      <c r="R10" s="21">
        <v>0</v>
      </c>
      <c r="S10" s="2"/>
    </row>
    <row r="11" spans="1:29" s="9" customFormat="1" ht="29.25" customHeight="1" x14ac:dyDescent="0.2">
      <c r="A11" s="7">
        <v>2</v>
      </c>
      <c r="B11" s="18">
        <v>955</v>
      </c>
      <c r="C11" s="19" t="s">
        <v>1359</v>
      </c>
      <c r="D11" s="76">
        <v>104965</v>
      </c>
      <c r="E11" s="19" t="s">
        <v>1364</v>
      </c>
      <c r="F11" s="29" t="s">
        <v>1361</v>
      </c>
      <c r="G11" s="54">
        <v>534.08000000000004</v>
      </c>
      <c r="H11" s="29" t="s">
        <v>20</v>
      </c>
      <c r="I11" s="29" t="s">
        <v>19</v>
      </c>
      <c r="J11" s="71" t="s">
        <v>1362</v>
      </c>
      <c r="K11" s="56" t="s">
        <v>1332</v>
      </c>
      <c r="L11" s="32">
        <v>0</v>
      </c>
      <c r="M11" s="32">
        <v>942</v>
      </c>
      <c r="N11" s="56" t="s">
        <v>1332</v>
      </c>
      <c r="O11" s="57">
        <f>G11</f>
        <v>534.08000000000004</v>
      </c>
      <c r="P11" s="25">
        <v>1025</v>
      </c>
      <c r="Q11" s="18" t="s">
        <v>1363</v>
      </c>
      <c r="R11" s="21">
        <v>0</v>
      </c>
      <c r="S11" s="2"/>
    </row>
    <row r="12" spans="1:29" s="9" customFormat="1" ht="29.25" customHeight="1" x14ac:dyDescent="0.2">
      <c r="A12" s="7">
        <v>3</v>
      </c>
      <c r="B12" s="18">
        <v>943</v>
      </c>
      <c r="C12" s="19" t="s">
        <v>1359</v>
      </c>
      <c r="D12" s="76">
        <v>105511</v>
      </c>
      <c r="E12" s="19" t="s">
        <v>1365</v>
      </c>
      <c r="F12" s="29" t="s">
        <v>1361</v>
      </c>
      <c r="G12" s="54">
        <v>916.06</v>
      </c>
      <c r="H12" s="29" t="s">
        <v>20</v>
      </c>
      <c r="I12" s="29" t="s">
        <v>19</v>
      </c>
      <c r="J12" s="71" t="s">
        <v>1362</v>
      </c>
      <c r="K12" s="56" t="s">
        <v>1332</v>
      </c>
      <c r="L12" s="32">
        <v>0</v>
      </c>
      <c r="M12" s="32">
        <v>943</v>
      </c>
      <c r="N12" s="56" t="s">
        <v>1332</v>
      </c>
      <c r="O12" s="57">
        <f>G12</f>
        <v>916.06</v>
      </c>
      <c r="P12" s="25">
        <v>1025</v>
      </c>
      <c r="Q12" s="18" t="s">
        <v>1363</v>
      </c>
      <c r="R12" s="21">
        <v>0</v>
      </c>
      <c r="S12" s="2"/>
    </row>
    <row r="13" spans="1:29" s="9" customFormat="1" ht="29.25" customHeight="1" x14ac:dyDescent="0.2">
      <c r="A13" s="7">
        <v>4</v>
      </c>
      <c r="B13" s="18">
        <v>19018</v>
      </c>
      <c r="C13" s="19" t="s">
        <v>1359</v>
      </c>
      <c r="D13" s="76">
        <v>19018</v>
      </c>
      <c r="E13" s="19" t="s">
        <v>1236</v>
      </c>
      <c r="F13" s="29" t="s">
        <v>1454</v>
      </c>
      <c r="G13" s="54">
        <v>6000</v>
      </c>
      <c r="H13" s="29" t="s">
        <v>1392</v>
      </c>
      <c r="I13" s="29" t="s">
        <v>19</v>
      </c>
      <c r="J13" s="71" t="s">
        <v>1455</v>
      </c>
      <c r="K13" s="56" t="s">
        <v>1332</v>
      </c>
      <c r="L13" s="32">
        <v>0</v>
      </c>
      <c r="M13" s="32">
        <v>84</v>
      </c>
      <c r="N13" s="56" t="s">
        <v>1456</v>
      </c>
      <c r="O13" s="57">
        <f>G13</f>
        <v>6000</v>
      </c>
      <c r="P13" s="25">
        <v>63</v>
      </c>
      <c r="Q13" s="18" t="s">
        <v>1456</v>
      </c>
      <c r="R13" s="21">
        <v>0</v>
      </c>
      <c r="S13" s="2"/>
    </row>
  </sheetData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ageMargins left="0.7" right="0.7" top="0.75" bottom="0.75" header="0.3" footer="0.3"/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000-000000000000}">
  <dimension ref="A2:AC17"/>
  <sheetViews>
    <sheetView workbookViewId="0">
      <selection activeCell="G10" sqref="G10:G17"/>
    </sheetView>
  </sheetViews>
  <sheetFormatPr defaultRowHeight="12.75" x14ac:dyDescent="0.2"/>
  <cols>
    <col min="1" max="1" width="7.140625" style="10" customWidth="1"/>
    <col min="2" max="2" width="9.42578125" style="6" customWidth="1"/>
    <col min="3" max="3" width="12.42578125" style="6" customWidth="1"/>
    <col min="4" max="4" width="13.42578125" style="6" customWidth="1"/>
    <col min="5" max="5" width="10.140625" style="6" bestFit="1" customWidth="1"/>
    <col min="6" max="6" width="23.42578125" style="6" customWidth="1"/>
    <col min="7" max="7" width="12.42578125" style="6" customWidth="1"/>
    <col min="8" max="8" width="5.85546875" style="6" bestFit="1" customWidth="1"/>
    <col min="9" max="9" width="16.85546875" style="6" customWidth="1"/>
    <col min="10" max="10" width="31.7109375" style="6" bestFit="1" customWidth="1"/>
    <col min="11" max="11" width="13.28515625" style="6" customWidth="1"/>
    <col min="12" max="12" width="9.28515625" style="6" customWidth="1"/>
    <col min="13" max="13" width="9.7109375" style="6" bestFit="1" customWidth="1"/>
    <col min="14" max="14" width="10.42578125" style="6" customWidth="1"/>
    <col min="15" max="15" width="11.85546875" style="6" customWidth="1"/>
    <col min="16" max="16" width="5" style="6" bestFit="1" customWidth="1"/>
    <col min="17" max="17" width="8.140625" style="6" bestFit="1" customWidth="1"/>
    <col min="18" max="18" width="7.8554687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9.25" customHeight="1" x14ac:dyDescent="0.2">
      <c r="A10" s="7">
        <v>1</v>
      </c>
      <c r="B10" s="18">
        <v>800</v>
      </c>
      <c r="C10" s="19" t="s">
        <v>1213</v>
      </c>
      <c r="D10" s="76">
        <v>3422</v>
      </c>
      <c r="E10" s="19" t="s">
        <v>1369</v>
      </c>
      <c r="F10" s="78" t="s">
        <v>1366</v>
      </c>
      <c r="G10" s="79">
        <v>11781</v>
      </c>
      <c r="H10" s="29" t="s">
        <v>20</v>
      </c>
      <c r="I10" s="29" t="s">
        <v>19</v>
      </c>
      <c r="J10" s="80" t="s">
        <v>1370</v>
      </c>
      <c r="K10" s="56" t="s">
        <v>1236</v>
      </c>
      <c r="L10" s="32">
        <v>0</v>
      </c>
      <c r="M10" s="32">
        <v>862</v>
      </c>
      <c r="N10" s="56" t="s">
        <v>1311</v>
      </c>
      <c r="O10" s="57">
        <f>G10</f>
        <v>11781</v>
      </c>
      <c r="P10" s="25">
        <v>1040</v>
      </c>
      <c r="Q10" s="18" t="s">
        <v>929</v>
      </c>
      <c r="R10" s="21">
        <v>0</v>
      </c>
      <c r="S10" s="2"/>
    </row>
    <row r="11" spans="1:29" s="9" customFormat="1" ht="29.25" customHeight="1" x14ac:dyDescent="0.2">
      <c r="A11" s="7">
        <v>2</v>
      </c>
      <c r="B11" s="18">
        <v>852</v>
      </c>
      <c r="C11" s="19" t="s">
        <v>1236</v>
      </c>
      <c r="D11" s="76">
        <v>3839</v>
      </c>
      <c r="E11" s="19" t="s">
        <v>1213</v>
      </c>
      <c r="F11" s="78" t="s">
        <v>1321</v>
      </c>
      <c r="G11" s="79">
        <v>1655.56</v>
      </c>
      <c r="H11" s="29" t="s">
        <v>20</v>
      </c>
      <c r="I11" s="29" t="s">
        <v>19</v>
      </c>
      <c r="J11" s="80" t="s">
        <v>1371</v>
      </c>
      <c r="K11" s="56" t="s">
        <v>1290</v>
      </c>
      <c r="L11" s="32">
        <v>0</v>
      </c>
      <c r="M11" s="32">
        <v>779</v>
      </c>
      <c r="N11" s="56" t="s">
        <v>1229</v>
      </c>
      <c r="O11" s="57">
        <f>G11</f>
        <v>1655.56</v>
      </c>
      <c r="P11" s="25">
        <v>1041</v>
      </c>
      <c r="Q11" s="18" t="s">
        <v>929</v>
      </c>
      <c r="R11" s="21">
        <v>0</v>
      </c>
      <c r="S11" s="2"/>
    </row>
    <row r="12" spans="1:29" s="9" customFormat="1" ht="29.25" customHeight="1" x14ac:dyDescent="0.2">
      <c r="A12" s="7">
        <v>3</v>
      </c>
      <c r="B12" s="18">
        <v>790</v>
      </c>
      <c r="C12" s="19" t="s">
        <v>1213</v>
      </c>
      <c r="D12" s="76">
        <v>64</v>
      </c>
      <c r="E12" s="19" t="s">
        <v>1330</v>
      </c>
      <c r="F12" s="78" t="s">
        <v>1367</v>
      </c>
      <c r="G12" s="79">
        <v>18578.93</v>
      </c>
      <c r="H12" s="29" t="s">
        <v>20</v>
      </c>
      <c r="I12" s="29" t="s">
        <v>19</v>
      </c>
      <c r="J12" s="80" t="s">
        <v>1372</v>
      </c>
      <c r="K12" s="56" t="s">
        <v>1219</v>
      </c>
      <c r="L12" s="32">
        <v>0</v>
      </c>
      <c r="M12" s="32">
        <v>47</v>
      </c>
      <c r="N12" s="56" t="s">
        <v>1253</v>
      </c>
      <c r="O12" s="57">
        <f t="shared" ref="O12:O17" si="0">G12</f>
        <v>18578.93</v>
      </c>
      <c r="P12" s="25">
        <v>1042</v>
      </c>
      <c r="Q12" s="18" t="s">
        <v>929</v>
      </c>
      <c r="R12" s="21">
        <v>0</v>
      </c>
      <c r="S12" s="2"/>
    </row>
    <row r="13" spans="1:29" s="9" customFormat="1" ht="29.25" customHeight="1" x14ac:dyDescent="0.2">
      <c r="A13" s="7">
        <v>4</v>
      </c>
      <c r="B13" s="18">
        <v>812</v>
      </c>
      <c r="C13" s="19" t="s">
        <v>1200</v>
      </c>
      <c r="D13" s="76">
        <v>27047</v>
      </c>
      <c r="E13" s="19" t="s">
        <v>1213</v>
      </c>
      <c r="F13" s="78" t="s">
        <v>1248</v>
      </c>
      <c r="G13" s="79">
        <v>2138.44</v>
      </c>
      <c r="H13" s="29" t="s">
        <v>20</v>
      </c>
      <c r="I13" s="29" t="s">
        <v>19</v>
      </c>
      <c r="J13" s="80" t="s">
        <v>1373</v>
      </c>
      <c r="K13" s="56" t="s">
        <v>1200</v>
      </c>
      <c r="L13" s="32">
        <v>0</v>
      </c>
      <c r="M13" s="32">
        <v>48</v>
      </c>
      <c r="N13" s="56" t="s">
        <v>1253</v>
      </c>
      <c r="O13" s="57">
        <f t="shared" si="0"/>
        <v>2138.44</v>
      </c>
      <c r="P13" s="25">
        <v>1043</v>
      </c>
      <c r="Q13" s="18" t="s">
        <v>929</v>
      </c>
      <c r="R13" s="21">
        <v>0</v>
      </c>
      <c r="S13" s="2"/>
    </row>
    <row r="14" spans="1:29" s="9" customFormat="1" ht="29.25" customHeight="1" x14ac:dyDescent="0.2">
      <c r="A14" s="7">
        <v>5</v>
      </c>
      <c r="B14" s="18">
        <v>814</v>
      </c>
      <c r="C14" s="19" t="s">
        <v>1200</v>
      </c>
      <c r="D14" s="76">
        <v>212295</v>
      </c>
      <c r="E14" s="19" t="s">
        <v>1213</v>
      </c>
      <c r="F14" s="78" t="s">
        <v>1322</v>
      </c>
      <c r="G14" s="79">
        <v>2061.4299999999998</v>
      </c>
      <c r="H14" s="29" t="s">
        <v>20</v>
      </c>
      <c r="I14" s="29" t="s">
        <v>19</v>
      </c>
      <c r="J14" s="80" t="s">
        <v>1374</v>
      </c>
      <c r="K14" s="56" t="s">
        <v>1200</v>
      </c>
      <c r="L14" s="32">
        <v>0</v>
      </c>
      <c r="M14" s="32">
        <v>43</v>
      </c>
      <c r="N14" s="56" t="s">
        <v>1253</v>
      </c>
      <c r="O14" s="57">
        <f t="shared" si="0"/>
        <v>2061.4299999999998</v>
      </c>
      <c r="P14" s="25">
        <v>1044</v>
      </c>
      <c r="Q14" s="18" t="s">
        <v>929</v>
      </c>
      <c r="R14" s="21">
        <v>0</v>
      </c>
      <c r="S14" s="2"/>
    </row>
    <row r="15" spans="1:29" s="9" customFormat="1" ht="29.25" customHeight="1" x14ac:dyDescent="0.2">
      <c r="A15" s="7">
        <v>6</v>
      </c>
      <c r="B15" s="18">
        <v>815</v>
      </c>
      <c r="C15" s="19" t="s">
        <v>1200</v>
      </c>
      <c r="D15" s="76">
        <v>212269</v>
      </c>
      <c r="E15" s="19" t="s">
        <v>1213</v>
      </c>
      <c r="F15" s="78" t="s">
        <v>1322</v>
      </c>
      <c r="G15" s="79">
        <v>6213.33</v>
      </c>
      <c r="H15" s="29" t="s">
        <v>20</v>
      </c>
      <c r="I15" s="29" t="s">
        <v>19</v>
      </c>
      <c r="J15" s="80" t="s">
        <v>1375</v>
      </c>
      <c r="K15" s="56" t="s">
        <v>1200</v>
      </c>
      <c r="L15" s="32">
        <v>0</v>
      </c>
      <c r="M15" s="32">
        <v>42</v>
      </c>
      <c r="N15" s="56" t="s">
        <v>1253</v>
      </c>
      <c r="O15" s="57">
        <f t="shared" si="0"/>
        <v>6213.33</v>
      </c>
      <c r="P15" s="25">
        <v>1044</v>
      </c>
      <c r="Q15" s="18" t="s">
        <v>929</v>
      </c>
      <c r="R15" s="21">
        <v>0</v>
      </c>
      <c r="S15" s="2"/>
    </row>
    <row r="16" spans="1:29" s="9" customFormat="1" ht="29.25" customHeight="1" x14ac:dyDescent="0.2">
      <c r="A16" s="7">
        <v>7</v>
      </c>
      <c r="B16" s="18">
        <v>816</v>
      </c>
      <c r="C16" s="19" t="s">
        <v>1200</v>
      </c>
      <c r="D16" s="76">
        <v>2923</v>
      </c>
      <c r="E16" s="19" t="s">
        <v>1200</v>
      </c>
      <c r="F16" s="78" t="s">
        <v>1368</v>
      </c>
      <c r="G16" s="79">
        <v>5890.5</v>
      </c>
      <c r="H16" s="29" t="s">
        <v>20</v>
      </c>
      <c r="I16" s="29" t="s">
        <v>19</v>
      </c>
      <c r="J16" s="80" t="s">
        <v>1376</v>
      </c>
      <c r="K16" s="56" t="s">
        <v>1216</v>
      </c>
      <c r="L16" s="32">
        <v>0</v>
      </c>
      <c r="M16" s="32">
        <v>49</v>
      </c>
      <c r="N16" s="56" t="s">
        <v>1253</v>
      </c>
      <c r="O16" s="57">
        <f t="shared" si="0"/>
        <v>5890.5</v>
      </c>
      <c r="P16" s="25">
        <v>1045</v>
      </c>
      <c r="Q16" s="18" t="s">
        <v>929</v>
      </c>
      <c r="R16" s="21">
        <v>0</v>
      </c>
      <c r="S16" s="2"/>
    </row>
    <row r="17" spans="1:19" s="9" customFormat="1" ht="29.25" customHeight="1" x14ac:dyDescent="0.2">
      <c r="A17" s="7">
        <v>8</v>
      </c>
      <c r="B17" s="18">
        <v>803</v>
      </c>
      <c r="C17" s="19" t="s">
        <v>1213</v>
      </c>
      <c r="D17" s="76">
        <v>10974144</v>
      </c>
      <c r="E17" s="19" t="s">
        <v>1214</v>
      </c>
      <c r="F17" s="78" t="s">
        <v>1173</v>
      </c>
      <c r="G17" s="79">
        <v>531.48</v>
      </c>
      <c r="H17" s="29" t="s">
        <v>20</v>
      </c>
      <c r="I17" s="29" t="s">
        <v>19</v>
      </c>
      <c r="J17" s="80" t="s">
        <v>1377</v>
      </c>
      <c r="K17" s="56" t="s">
        <v>1213</v>
      </c>
      <c r="L17" s="32">
        <v>0</v>
      </c>
      <c r="M17" s="32">
        <v>23</v>
      </c>
      <c r="N17" s="56" t="s">
        <v>1205</v>
      </c>
      <c r="O17" s="57">
        <f t="shared" si="0"/>
        <v>531.48</v>
      </c>
      <c r="P17" s="25">
        <v>1046</v>
      </c>
      <c r="Q17" s="18" t="s">
        <v>929</v>
      </c>
      <c r="R17" s="21">
        <v>0</v>
      </c>
      <c r="S17" s="2"/>
    </row>
  </sheetData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ageMargins left="0.7" right="0.7" top="0.75" bottom="0.75" header="0.3" footer="0.3"/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100-000000000000}">
  <dimension ref="A2:AC18"/>
  <sheetViews>
    <sheetView topLeftCell="A4" workbookViewId="0">
      <selection activeCell="F14" sqref="F14"/>
    </sheetView>
  </sheetViews>
  <sheetFormatPr defaultRowHeight="12.75" x14ac:dyDescent="0.2"/>
  <cols>
    <col min="1" max="1" width="7.140625" style="10" customWidth="1"/>
    <col min="2" max="2" width="9.42578125" style="6" customWidth="1"/>
    <col min="3" max="3" width="12.42578125" style="6" customWidth="1"/>
    <col min="4" max="4" width="13.42578125" style="6" customWidth="1"/>
    <col min="5" max="5" width="10.140625" style="6" bestFit="1" customWidth="1"/>
    <col min="6" max="6" width="23.42578125" style="6" customWidth="1"/>
    <col min="7" max="7" width="12.42578125" style="6" customWidth="1"/>
    <col min="8" max="8" width="5.85546875" style="6" bestFit="1" customWidth="1"/>
    <col min="9" max="9" width="16.85546875" style="6" customWidth="1"/>
    <col min="10" max="10" width="31.7109375" style="6" bestFit="1" customWidth="1"/>
    <col min="11" max="11" width="13.28515625" style="6" customWidth="1"/>
    <col min="12" max="12" width="9.28515625" style="6" customWidth="1"/>
    <col min="13" max="13" width="9.7109375" style="6" bestFit="1" customWidth="1"/>
    <col min="14" max="14" width="10.42578125" style="6" customWidth="1"/>
    <col min="15" max="15" width="11.85546875" style="6" customWidth="1"/>
    <col min="16" max="16" width="5" style="6" bestFit="1" customWidth="1"/>
    <col min="17" max="17" width="8.140625" style="6" bestFit="1" customWidth="1"/>
    <col min="18" max="18" width="7.8554687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9.25" customHeight="1" x14ac:dyDescent="0.2">
      <c r="A10" s="7">
        <v>1</v>
      </c>
      <c r="B10" s="18">
        <v>18731</v>
      </c>
      <c r="C10" s="19" t="s">
        <v>1355</v>
      </c>
      <c r="D10" s="76">
        <v>70147728</v>
      </c>
      <c r="E10" s="19" t="s">
        <v>1294</v>
      </c>
      <c r="F10" s="81" t="s">
        <v>1378</v>
      </c>
      <c r="G10" s="54">
        <v>12882.82</v>
      </c>
      <c r="H10" s="29" t="s">
        <v>20</v>
      </c>
      <c r="I10" s="29" t="s">
        <v>19</v>
      </c>
      <c r="J10" s="71" t="s">
        <v>1379</v>
      </c>
      <c r="K10" s="56" t="s">
        <v>1311</v>
      </c>
      <c r="L10" s="32">
        <v>0</v>
      </c>
      <c r="M10" s="32">
        <v>905</v>
      </c>
      <c r="N10" s="56" t="s">
        <v>1332</v>
      </c>
      <c r="O10" s="57">
        <f>G10</f>
        <v>12882.82</v>
      </c>
      <c r="P10" s="25">
        <v>1055</v>
      </c>
      <c r="Q10" s="18" t="s">
        <v>1384</v>
      </c>
      <c r="R10" s="21">
        <v>0</v>
      </c>
      <c r="S10" s="2"/>
    </row>
    <row r="11" spans="1:29" s="9" customFormat="1" ht="29.25" customHeight="1" x14ac:dyDescent="0.2">
      <c r="A11" s="7">
        <v>2</v>
      </c>
      <c r="B11" s="18">
        <v>877</v>
      </c>
      <c r="C11" s="19" t="s">
        <v>1385</v>
      </c>
      <c r="D11" s="76">
        <v>3193</v>
      </c>
      <c r="E11" s="19" t="s">
        <v>1306</v>
      </c>
      <c r="F11" s="78" t="s">
        <v>1380</v>
      </c>
      <c r="G11" s="79">
        <v>71572.55</v>
      </c>
      <c r="H11" s="29" t="s">
        <v>20</v>
      </c>
      <c r="I11" s="29" t="s">
        <v>19</v>
      </c>
      <c r="J11" s="80" t="s">
        <v>1386</v>
      </c>
      <c r="K11" s="56" t="s">
        <v>1245</v>
      </c>
      <c r="L11" s="32">
        <v>0</v>
      </c>
      <c r="M11" s="32">
        <v>79</v>
      </c>
      <c r="N11" s="56" t="s">
        <v>1243</v>
      </c>
      <c r="O11" s="57">
        <f>G11</f>
        <v>71572.55</v>
      </c>
      <c r="P11" s="25">
        <v>1049</v>
      </c>
      <c r="Q11" s="18" t="s">
        <v>1384</v>
      </c>
      <c r="R11" s="21">
        <v>0</v>
      </c>
      <c r="S11" s="2"/>
    </row>
    <row r="12" spans="1:29" s="9" customFormat="1" ht="29.25" customHeight="1" x14ac:dyDescent="0.2">
      <c r="A12" s="7">
        <v>3</v>
      </c>
      <c r="B12" s="18">
        <v>854</v>
      </c>
      <c r="C12" s="19" t="s">
        <v>1290</v>
      </c>
      <c r="D12" s="76">
        <v>21411</v>
      </c>
      <c r="E12" s="19" t="s">
        <v>1214</v>
      </c>
      <c r="F12" s="78" t="s">
        <v>1381</v>
      </c>
      <c r="G12" s="79">
        <v>6969.58</v>
      </c>
      <c r="H12" s="29" t="s">
        <v>20</v>
      </c>
      <c r="I12" s="29" t="s">
        <v>19</v>
      </c>
      <c r="J12" s="80" t="s">
        <v>1387</v>
      </c>
      <c r="K12" s="56" t="s">
        <v>1229</v>
      </c>
      <c r="L12" s="32">
        <v>0</v>
      </c>
      <c r="M12" s="32">
        <v>781</v>
      </c>
      <c r="N12" s="56" t="s">
        <v>1229</v>
      </c>
      <c r="O12" s="57">
        <f t="shared" ref="O12:O18" si="0">G12</f>
        <v>6969.58</v>
      </c>
      <c r="P12" s="25">
        <v>1050</v>
      </c>
      <c r="Q12" s="18" t="s">
        <v>1384</v>
      </c>
      <c r="R12" s="21">
        <v>0</v>
      </c>
      <c r="S12" s="2"/>
    </row>
    <row r="13" spans="1:29" s="9" customFormat="1" ht="29.25" customHeight="1" x14ac:dyDescent="0.2">
      <c r="A13" s="7">
        <v>4</v>
      </c>
      <c r="B13" s="18">
        <v>827</v>
      </c>
      <c r="C13" s="19" t="s">
        <v>1216</v>
      </c>
      <c r="D13" s="76">
        <v>4816</v>
      </c>
      <c r="E13" s="19" t="s">
        <v>1200</v>
      </c>
      <c r="F13" s="78" t="s">
        <v>1302</v>
      </c>
      <c r="G13" s="79">
        <v>150</v>
      </c>
      <c r="H13" s="29" t="s">
        <v>20</v>
      </c>
      <c r="I13" s="29" t="s">
        <v>19</v>
      </c>
      <c r="J13" s="80" t="s">
        <v>1388</v>
      </c>
      <c r="K13" s="56" t="s">
        <v>1232</v>
      </c>
      <c r="L13" s="32">
        <v>0</v>
      </c>
      <c r="M13" s="32">
        <v>66</v>
      </c>
      <c r="N13" s="56" t="s">
        <v>1235</v>
      </c>
      <c r="O13" s="57">
        <f t="shared" si="0"/>
        <v>150</v>
      </c>
      <c r="P13" s="25">
        <v>1051</v>
      </c>
      <c r="Q13" s="18" t="s">
        <v>1384</v>
      </c>
      <c r="R13" s="21">
        <v>0</v>
      </c>
      <c r="S13" s="2"/>
    </row>
    <row r="14" spans="1:29" s="9" customFormat="1" ht="29.25" customHeight="1" x14ac:dyDescent="0.2">
      <c r="A14" s="7">
        <v>5</v>
      </c>
      <c r="B14" s="18">
        <v>826</v>
      </c>
      <c r="C14" s="19" t="s">
        <v>1216</v>
      </c>
      <c r="D14" s="76">
        <v>4815</v>
      </c>
      <c r="E14" s="19" t="s">
        <v>1200</v>
      </c>
      <c r="F14" s="78" t="s">
        <v>1302</v>
      </c>
      <c r="G14" s="79">
        <v>150</v>
      </c>
      <c r="H14" s="29" t="s">
        <v>20</v>
      </c>
      <c r="I14" s="29" t="s">
        <v>19</v>
      </c>
      <c r="J14" s="80" t="s">
        <v>1388</v>
      </c>
      <c r="K14" s="56" t="s">
        <v>1204</v>
      </c>
      <c r="L14" s="32">
        <v>0</v>
      </c>
      <c r="M14" s="32">
        <v>65</v>
      </c>
      <c r="N14" s="56" t="s">
        <v>1235</v>
      </c>
      <c r="O14" s="57">
        <f t="shared" si="0"/>
        <v>150</v>
      </c>
      <c r="P14" s="25">
        <v>1051</v>
      </c>
      <c r="Q14" s="18" t="s">
        <v>1384</v>
      </c>
      <c r="R14" s="21">
        <v>0</v>
      </c>
      <c r="S14" s="2"/>
    </row>
    <row r="15" spans="1:29" s="9" customFormat="1" ht="29.25" customHeight="1" x14ac:dyDescent="0.2">
      <c r="A15" s="7">
        <v>6</v>
      </c>
      <c r="B15" s="18">
        <v>822</v>
      </c>
      <c r="C15" s="19" t="s">
        <v>1216</v>
      </c>
      <c r="D15" s="76">
        <v>85950512</v>
      </c>
      <c r="E15" s="19" t="s">
        <v>1213</v>
      </c>
      <c r="F15" s="78" t="s">
        <v>1324</v>
      </c>
      <c r="G15" s="79">
        <v>1649.9</v>
      </c>
      <c r="H15" s="29" t="s">
        <v>20</v>
      </c>
      <c r="I15" s="29" t="s">
        <v>19</v>
      </c>
      <c r="J15" s="80" t="s">
        <v>1389</v>
      </c>
      <c r="K15" s="56" t="s">
        <v>1205</v>
      </c>
      <c r="L15" s="32">
        <v>0</v>
      </c>
      <c r="M15" s="32">
        <v>60</v>
      </c>
      <c r="N15" s="56" t="s">
        <v>1232</v>
      </c>
      <c r="O15" s="57">
        <f t="shared" si="0"/>
        <v>1649.9</v>
      </c>
      <c r="P15" s="25">
        <v>1052</v>
      </c>
      <c r="Q15" s="18" t="s">
        <v>1384</v>
      </c>
      <c r="R15" s="21">
        <v>0</v>
      </c>
      <c r="S15" s="2"/>
    </row>
    <row r="16" spans="1:29" s="9" customFormat="1" ht="29.25" customHeight="1" x14ac:dyDescent="0.2">
      <c r="A16" s="7">
        <v>7</v>
      </c>
      <c r="B16" s="18">
        <v>813</v>
      </c>
      <c r="C16" s="19" t="s">
        <v>1213</v>
      </c>
      <c r="D16" s="76">
        <v>23002572</v>
      </c>
      <c r="E16" s="19" t="s">
        <v>1213</v>
      </c>
      <c r="F16" s="78" t="s">
        <v>1382</v>
      </c>
      <c r="G16" s="79">
        <v>4123.3500000000004</v>
      </c>
      <c r="H16" s="29" t="s">
        <v>20</v>
      </c>
      <c r="I16" s="29" t="s">
        <v>19</v>
      </c>
      <c r="J16" s="80" t="s">
        <v>1390</v>
      </c>
      <c r="K16" s="56" t="s">
        <v>1205</v>
      </c>
      <c r="L16" s="32">
        <v>0</v>
      </c>
      <c r="M16" s="32">
        <v>51</v>
      </c>
      <c r="N16" s="56" t="s">
        <v>1253</v>
      </c>
      <c r="O16" s="57">
        <f t="shared" si="0"/>
        <v>4123.3500000000004</v>
      </c>
      <c r="P16" s="25">
        <v>1053</v>
      </c>
      <c r="Q16" s="18" t="s">
        <v>1384</v>
      </c>
      <c r="R16" s="21">
        <v>0</v>
      </c>
      <c r="S16" s="2"/>
    </row>
    <row r="17" spans="1:19" s="9" customFormat="1" ht="29.25" customHeight="1" x14ac:dyDescent="0.2">
      <c r="A17" s="7">
        <v>8</v>
      </c>
      <c r="B17" s="18">
        <v>804</v>
      </c>
      <c r="C17" s="19" t="s">
        <v>1213</v>
      </c>
      <c r="D17" s="76">
        <v>249101192943</v>
      </c>
      <c r="E17" s="19" t="s">
        <v>1213</v>
      </c>
      <c r="F17" s="78" t="s">
        <v>1383</v>
      </c>
      <c r="G17" s="79">
        <v>797.99</v>
      </c>
      <c r="H17" s="29" t="s">
        <v>20</v>
      </c>
      <c r="I17" s="29" t="s">
        <v>19</v>
      </c>
      <c r="J17" s="80" t="s">
        <v>1391</v>
      </c>
      <c r="K17" s="56" t="s">
        <v>1182</v>
      </c>
      <c r="L17" s="32">
        <v>0</v>
      </c>
      <c r="M17" s="32">
        <v>52</v>
      </c>
      <c r="N17" s="56" t="s">
        <v>1253</v>
      </c>
      <c r="O17" s="57">
        <f t="shared" si="0"/>
        <v>797.99</v>
      </c>
      <c r="P17" s="25">
        <v>1054</v>
      </c>
      <c r="Q17" s="18" t="s">
        <v>1384</v>
      </c>
      <c r="R17" s="21">
        <v>0</v>
      </c>
      <c r="S17" s="2"/>
    </row>
    <row r="18" spans="1:19" s="9" customFormat="1" ht="29.25" customHeight="1" x14ac:dyDescent="0.2">
      <c r="A18" s="7">
        <v>9</v>
      </c>
      <c r="B18" s="18">
        <v>16152</v>
      </c>
      <c r="C18" s="19" t="s">
        <v>1213</v>
      </c>
      <c r="D18" s="76">
        <v>200010566</v>
      </c>
      <c r="E18" s="19" t="s">
        <v>1214</v>
      </c>
      <c r="F18" s="78" t="s">
        <v>1393</v>
      </c>
      <c r="G18" s="79">
        <v>1382.04</v>
      </c>
      <c r="H18" s="29" t="s">
        <v>1392</v>
      </c>
      <c r="I18" s="29" t="s">
        <v>19</v>
      </c>
      <c r="J18" s="80" t="s">
        <v>1394</v>
      </c>
      <c r="K18" s="56" t="s">
        <v>1311</v>
      </c>
      <c r="L18" s="32">
        <v>0</v>
      </c>
      <c r="M18" s="32">
        <v>921</v>
      </c>
      <c r="N18" s="56" t="s">
        <v>1332</v>
      </c>
      <c r="O18" s="57">
        <f t="shared" si="0"/>
        <v>1382.04</v>
      </c>
      <c r="P18" s="25">
        <v>64</v>
      </c>
      <c r="Q18" s="18" t="s">
        <v>1384</v>
      </c>
      <c r="R18" s="21">
        <v>0</v>
      </c>
      <c r="S18" s="2"/>
    </row>
  </sheetData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ageMargins left="0.7" right="0.7" top="0.75" bottom="0.75" header="0.3" footer="0.3"/>
</worksheet>
</file>

<file path=xl/worksheets/sheet1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200-000000000000}">
  <dimension ref="A2:AC16"/>
  <sheetViews>
    <sheetView workbookViewId="0">
      <selection activeCell="G10" sqref="G10:G16"/>
    </sheetView>
  </sheetViews>
  <sheetFormatPr defaultRowHeight="12.75" x14ac:dyDescent="0.2"/>
  <cols>
    <col min="1" max="1" width="7.140625" style="10" customWidth="1"/>
    <col min="2" max="2" width="9.42578125" style="6" customWidth="1"/>
    <col min="3" max="3" width="12.42578125" style="6" customWidth="1"/>
    <col min="4" max="4" width="13.42578125" style="6" customWidth="1"/>
    <col min="5" max="5" width="10.140625" style="6" bestFit="1" customWidth="1"/>
    <col min="6" max="6" width="23.42578125" style="6" customWidth="1"/>
    <col min="7" max="7" width="12.42578125" style="6" customWidth="1"/>
    <col min="8" max="8" width="5.85546875" style="6" bestFit="1" customWidth="1"/>
    <col min="9" max="9" width="16.85546875" style="6" customWidth="1"/>
    <col min="10" max="10" width="31.7109375" style="6" bestFit="1" customWidth="1"/>
    <col min="11" max="11" width="13.28515625" style="6" customWidth="1"/>
    <col min="12" max="12" width="9.28515625" style="6" customWidth="1"/>
    <col min="13" max="13" width="9.7109375" style="6" bestFit="1" customWidth="1"/>
    <col min="14" max="14" width="10.42578125" style="6" customWidth="1"/>
    <col min="15" max="15" width="11.85546875" style="6" customWidth="1"/>
    <col min="16" max="16" width="5" style="6" bestFit="1" customWidth="1"/>
    <col min="17" max="17" width="8.140625" style="6" bestFit="1" customWidth="1"/>
    <col min="18" max="18" width="7.8554687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9.25" customHeight="1" x14ac:dyDescent="0.2">
      <c r="A10" s="7">
        <v>1</v>
      </c>
      <c r="B10" s="18">
        <v>986</v>
      </c>
      <c r="C10" s="19" t="s">
        <v>1399</v>
      </c>
      <c r="D10" s="76">
        <v>583</v>
      </c>
      <c r="E10" s="19" t="s">
        <v>1359</v>
      </c>
      <c r="F10" s="78" t="s">
        <v>1395</v>
      </c>
      <c r="G10" s="79">
        <v>52966.7</v>
      </c>
      <c r="H10" s="29" t="s">
        <v>20</v>
      </c>
      <c r="I10" s="29" t="s">
        <v>19</v>
      </c>
      <c r="J10" s="80" t="s">
        <v>1400</v>
      </c>
      <c r="K10" s="56" t="s">
        <v>1332</v>
      </c>
      <c r="L10" s="32">
        <v>0</v>
      </c>
      <c r="M10" s="32">
        <v>88</v>
      </c>
      <c r="N10" s="56" t="s">
        <v>929</v>
      </c>
      <c r="O10" s="57">
        <f t="shared" ref="O10:O16" si="0">G10</f>
        <v>52966.7</v>
      </c>
      <c r="P10" s="25">
        <v>1067</v>
      </c>
      <c r="Q10" s="18" t="s">
        <v>1401</v>
      </c>
      <c r="R10" s="21">
        <v>0</v>
      </c>
      <c r="S10" s="2"/>
    </row>
    <row r="11" spans="1:29" s="9" customFormat="1" ht="29.25" customHeight="1" x14ac:dyDescent="0.2">
      <c r="A11" s="7">
        <v>2</v>
      </c>
      <c r="B11" s="18">
        <v>853</v>
      </c>
      <c r="C11" s="19" t="s">
        <v>1236</v>
      </c>
      <c r="D11" s="76">
        <v>2029610</v>
      </c>
      <c r="E11" s="19" t="s">
        <v>1259</v>
      </c>
      <c r="F11" s="78" t="s">
        <v>1175</v>
      </c>
      <c r="G11" s="79">
        <v>2760.46</v>
      </c>
      <c r="H11" s="29" t="s">
        <v>20</v>
      </c>
      <c r="I11" s="29" t="s">
        <v>19</v>
      </c>
      <c r="J11" s="80" t="s">
        <v>1402</v>
      </c>
      <c r="K11" s="56" t="s">
        <v>1235</v>
      </c>
      <c r="L11" s="32">
        <v>0</v>
      </c>
      <c r="M11" s="32">
        <v>785</v>
      </c>
      <c r="N11" s="56" t="s">
        <v>1229</v>
      </c>
      <c r="O11" s="57">
        <f t="shared" si="0"/>
        <v>2760.46</v>
      </c>
      <c r="P11" s="25">
        <v>1068</v>
      </c>
      <c r="Q11" s="18" t="s">
        <v>1401</v>
      </c>
      <c r="R11" s="21">
        <v>0</v>
      </c>
      <c r="S11" s="2"/>
    </row>
    <row r="12" spans="1:29" s="9" customFormat="1" ht="29.25" customHeight="1" x14ac:dyDescent="0.2">
      <c r="A12" s="7">
        <v>3</v>
      </c>
      <c r="B12" s="18">
        <v>860</v>
      </c>
      <c r="C12" s="19" t="s">
        <v>1290</v>
      </c>
      <c r="D12" s="76">
        <v>3</v>
      </c>
      <c r="E12" s="19" t="s">
        <v>1259</v>
      </c>
      <c r="F12" s="78" t="s">
        <v>1396</v>
      </c>
      <c r="G12" s="79">
        <v>718.37</v>
      </c>
      <c r="H12" s="29" t="s">
        <v>20</v>
      </c>
      <c r="I12" s="29" t="s">
        <v>19</v>
      </c>
      <c r="J12" s="80" t="s">
        <v>1403</v>
      </c>
      <c r="K12" s="56" t="s">
        <v>1235</v>
      </c>
      <c r="L12" s="32">
        <v>0</v>
      </c>
      <c r="M12" s="32">
        <v>783</v>
      </c>
      <c r="N12" s="56" t="s">
        <v>1229</v>
      </c>
      <c r="O12" s="57">
        <f t="shared" si="0"/>
        <v>718.37</v>
      </c>
      <c r="P12" s="25">
        <v>1069</v>
      </c>
      <c r="Q12" s="18" t="s">
        <v>1401</v>
      </c>
      <c r="R12" s="21">
        <v>0</v>
      </c>
      <c r="S12" s="2"/>
    </row>
    <row r="13" spans="1:29" s="9" customFormat="1" ht="29.25" customHeight="1" x14ac:dyDescent="0.2">
      <c r="A13" s="7">
        <v>4</v>
      </c>
      <c r="B13" s="18">
        <v>840</v>
      </c>
      <c r="C13" s="19" t="s">
        <v>1259</v>
      </c>
      <c r="D13" s="76">
        <v>7176</v>
      </c>
      <c r="E13" s="19" t="s">
        <v>1219</v>
      </c>
      <c r="F13" s="78" t="s">
        <v>1397</v>
      </c>
      <c r="G13" s="79">
        <v>20399.97</v>
      </c>
      <c r="H13" s="29" t="s">
        <v>20</v>
      </c>
      <c r="I13" s="29" t="s">
        <v>19</v>
      </c>
      <c r="J13" s="80" t="s">
        <v>1404</v>
      </c>
      <c r="K13" s="56" t="s">
        <v>1253</v>
      </c>
      <c r="L13" s="32">
        <v>0</v>
      </c>
      <c r="M13" s="32">
        <v>76</v>
      </c>
      <c r="N13" s="56" t="s">
        <v>1229</v>
      </c>
      <c r="O13" s="57">
        <f t="shared" si="0"/>
        <v>20399.97</v>
      </c>
      <c r="P13" s="25">
        <v>1070</v>
      </c>
      <c r="Q13" s="18" t="s">
        <v>1401</v>
      </c>
      <c r="R13" s="21">
        <v>0</v>
      </c>
      <c r="S13" s="2"/>
    </row>
    <row r="14" spans="1:29" s="9" customFormat="1" ht="29.25" customHeight="1" x14ac:dyDescent="0.2">
      <c r="A14" s="7">
        <v>5</v>
      </c>
      <c r="B14" s="18">
        <v>841</v>
      </c>
      <c r="C14" s="19" t="s">
        <v>1259</v>
      </c>
      <c r="D14" s="76">
        <v>132949</v>
      </c>
      <c r="E14" s="19" t="s">
        <v>1219</v>
      </c>
      <c r="F14" s="78" t="s">
        <v>1267</v>
      </c>
      <c r="G14" s="79">
        <v>2214.94</v>
      </c>
      <c r="H14" s="29" t="s">
        <v>20</v>
      </c>
      <c r="I14" s="29" t="s">
        <v>19</v>
      </c>
      <c r="J14" s="80" t="s">
        <v>1405</v>
      </c>
      <c r="K14" s="56" t="s">
        <v>1253</v>
      </c>
      <c r="L14" s="32">
        <v>0</v>
      </c>
      <c r="M14" s="32">
        <v>71</v>
      </c>
      <c r="N14" s="56" t="s">
        <v>1229</v>
      </c>
      <c r="O14" s="57">
        <f t="shared" si="0"/>
        <v>2214.94</v>
      </c>
      <c r="P14" s="25">
        <v>1071</v>
      </c>
      <c r="Q14" s="18" t="s">
        <v>1401</v>
      </c>
      <c r="R14" s="21">
        <v>0</v>
      </c>
      <c r="S14" s="2"/>
    </row>
    <row r="15" spans="1:29" s="9" customFormat="1" ht="29.25" customHeight="1" x14ac:dyDescent="0.2">
      <c r="A15" s="7">
        <v>6</v>
      </c>
      <c r="B15" s="18">
        <v>838</v>
      </c>
      <c r="C15" s="19" t="s">
        <v>1259</v>
      </c>
      <c r="D15" s="76">
        <v>249101362906</v>
      </c>
      <c r="E15" s="19" t="s">
        <v>1219</v>
      </c>
      <c r="F15" s="78" t="s">
        <v>1383</v>
      </c>
      <c r="G15" s="79">
        <v>469.9</v>
      </c>
      <c r="H15" s="29" t="s">
        <v>20</v>
      </c>
      <c r="I15" s="29" t="s">
        <v>19</v>
      </c>
      <c r="J15" s="80" t="s">
        <v>1406</v>
      </c>
      <c r="K15" s="56" t="s">
        <v>1235</v>
      </c>
      <c r="L15" s="32">
        <v>0</v>
      </c>
      <c r="M15" s="32">
        <v>72</v>
      </c>
      <c r="N15" s="56" t="s">
        <v>1229</v>
      </c>
      <c r="O15" s="57">
        <f t="shared" si="0"/>
        <v>469.9</v>
      </c>
      <c r="P15" s="25">
        <v>1072</v>
      </c>
      <c r="Q15" s="18" t="s">
        <v>1401</v>
      </c>
      <c r="R15" s="21">
        <v>0</v>
      </c>
      <c r="S15" s="2"/>
    </row>
    <row r="16" spans="1:29" s="9" customFormat="1" ht="29.25" customHeight="1" x14ac:dyDescent="0.2">
      <c r="A16" s="7">
        <v>7</v>
      </c>
      <c r="B16" s="18">
        <v>837</v>
      </c>
      <c r="C16" s="19" t="s">
        <v>1199</v>
      </c>
      <c r="D16" s="76">
        <v>219223</v>
      </c>
      <c r="E16" s="19" t="s">
        <v>1199</v>
      </c>
      <c r="F16" s="78" t="s">
        <v>1398</v>
      </c>
      <c r="G16" s="79">
        <v>1531.99</v>
      </c>
      <c r="H16" s="29" t="s">
        <v>20</v>
      </c>
      <c r="I16" s="29" t="s">
        <v>19</v>
      </c>
      <c r="J16" s="80" t="s">
        <v>1407</v>
      </c>
      <c r="K16" s="56" t="s">
        <v>1253</v>
      </c>
      <c r="L16" s="32">
        <v>0</v>
      </c>
      <c r="M16" s="32">
        <v>53</v>
      </c>
      <c r="N16" s="56" t="s">
        <v>1232</v>
      </c>
      <c r="O16" s="57">
        <f t="shared" si="0"/>
        <v>1531.99</v>
      </c>
      <c r="P16" s="25">
        <v>1073</v>
      </c>
      <c r="Q16" s="18" t="s">
        <v>1401</v>
      </c>
      <c r="R16" s="21">
        <v>0</v>
      </c>
      <c r="S16" s="2"/>
    </row>
  </sheetData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ageMargins left="0.7" right="0.7" top="0.75" bottom="0.75" header="0.3" footer="0.3"/>
</worksheet>
</file>

<file path=xl/worksheets/sheet1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300-000000000000}">
  <dimension ref="A2:AC17"/>
  <sheetViews>
    <sheetView workbookViewId="0">
      <selection activeCell="H18" sqref="H18"/>
    </sheetView>
  </sheetViews>
  <sheetFormatPr defaultRowHeight="12.75" x14ac:dyDescent="0.2"/>
  <cols>
    <col min="1" max="1" width="7.140625" style="10" customWidth="1"/>
    <col min="2" max="2" width="9.42578125" style="6" customWidth="1"/>
    <col min="3" max="3" width="12.42578125" style="6" customWidth="1"/>
    <col min="4" max="4" width="13.42578125" style="6" customWidth="1"/>
    <col min="5" max="5" width="10.140625" style="6" bestFit="1" customWidth="1"/>
    <col min="6" max="6" width="23.42578125" style="6" customWidth="1"/>
    <col min="7" max="7" width="12.42578125" style="6" customWidth="1"/>
    <col min="8" max="8" width="5.85546875" style="6" bestFit="1" customWidth="1"/>
    <col min="9" max="9" width="16.85546875" style="6" customWidth="1"/>
    <col min="10" max="10" width="31.7109375" style="6" bestFit="1" customWidth="1"/>
    <col min="11" max="11" width="13.28515625" style="6" customWidth="1"/>
    <col min="12" max="12" width="9.28515625" style="6" customWidth="1"/>
    <col min="13" max="13" width="9.7109375" style="6" bestFit="1" customWidth="1"/>
    <col min="14" max="14" width="10.42578125" style="6" customWidth="1"/>
    <col min="15" max="15" width="11.85546875" style="6" customWidth="1"/>
    <col min="16" max="16" width="4" style="6" bestFit="1" customWidth="1"/>
    <col min="17" max="17" width="8.140625" style="6" bestFit="1" customWidth="1"/>
    <col min="18" max="18" width="7.8554687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9.25" customHeight="1" x14ac:dyDescent="0.2">
      <c r="A10" s="7">
        <v>1</v>
      </c>
      <c r="B10" s="18"/>
      <c r="C10" s="19"/>
      <c r="D10" s="76"/>
      <c r="E10" s="19"/>
      <c r="F10" s="29"/>
      <c r="G10" s="54"/>
      <c r="H10" s="29" t="s">
        <v>20</v>
      </c>
      <c r="I10" s="29" t="s">
        <v>19</v>
      </c>
      <c r="J10" s="71"/>
      <c r="K10" s="56"/>
      <c r="L10" s="32">
        <v>0</v>
      </c>
      <c r="M10" s="32"/>
      <c r="N10" s="56"/>
      <c r="O10" s="57">
        <f>G10</f>
        <v>0</v>
      </c>
      <c r="P10" s="25"/>
      <c r="Q10" s="18"/>
      <c r="R10" s="21">
        <v>0</v>
      </c>
      <c r="S10" s="2"/>
    </row>
    <row r="11" spans="1:29" s="9" customFormat="1" ht="29.25" customHeight="1" x14ac:dyDescent="0.2">
      <c r="A11" s="7">
        <v>2</v>
      </c>
      <c r="B11" s="18"/>
      <c r="C11" s="19"/>
      <c r="D11" s="76"/>
      <c r="E11" s="19"/>
      <c r="F11" s="29"/>
      <c r="G11" s="54"/>
      <c r="H11" s="29" t="s">
        <v>20</v>
      </c>
      <c r="I11" s="29" t="s">
        <v>19</v>
      </c>
      <c r="J11" s="71"/>
      <c r="K11" s="56"/>
      <c r="L11" s="32">
        <v>0</v>
      </c>
      <c r="M11" s="32"/>
      <c r="N11" s="56"/>
      <c r="O11" s="57">
        <f>G11</f>
        <v>0</v>
      </c>
      <c r="P11" s="25"/>
      <c r="Q11" s="18"/>
      <c r="R11" s="21">
        <v>0</v>
      </c>
      <c r="S11" s="2"/>
    </row>
    <row r="12" spans="1:29" s="9" customFormat="1" ht="29.25" customHeight="1" x14ac:dyDescent="0.2">
      <c r="A12" s="7">
        <v>3</v>
      </c>
      <c r="B12" s="18"/>
      <c r="C12" s="19"/>
      <c r="D12" s="76"/>
      <c r="E12" s="19"/>
      <c r="F12" s="29"/>
      <c r="G12" s="54"/>
      <c r="H12" s="29" t="s">
        <v>20</v>
      </c>
      <c r="I12" s="29" t="s">
        <v>19</v>
      </c>
      <c r="J12" s="71"/>
      <c r="K12" s="56"/>
      <c r="L12" s="32">
        <v>0</v>
      </c>
      <c r="M12" s="32"/>
      <c r="N12" s="56"/>
      <c r="O12" s="57">
        <f>G12</f>
        <v>0</v>
      </c>
      <c r="P12" s="25"/>
      <c r="Q12" s="18"/>
      <c r="R12" s="21">
        <v>0</v>
      </c>
      <c r="S12" s="2"/>
    </row>
    <row r="17" spans="4:4" x14ac:dyDescent="0.2">
      <c r="D17" s="17" t="s">
        <v>1408</v>
      </c>
    </row>
  </sheetData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ageMargins left="0.7" right="0.7" top="0.75" bottom="0.75" header="0.3" footer="0.3"/>
</worksheet>
</file>

<file path=xl/worksheets/sheet1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400-000000000000}">
  <dimension ref="A1:AC16"/>
  <sheetViews>
    <sheetView workbookViewId="0">
      <selection activeCell="D17" sqref="D17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4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9.25" customHeight="1" x14ac:dyDescent="0.2">
      <c r="A10" s="7">
        <v>1</v>
      </c>
      <c r="B10" s="18"/>
      <c r="C10" s="19"/>
      <c r="D10" s="76"/>
      <c r="E10" s="19"/>
      <c r="F10" s="29"/>
      <c r="G10" s="54"/>
      <c r="H10" s="29" t="s">
        <v>20</v>
      </c>
      <c r="I10" s="29" t="s">
        <v>19</v>
      </c>
      <c r="J10" s="71"/>
      <c r="K10" s="56"/>
      <c r="L10" s="32">
        <v>0</v>
      </c>
      <c r="M10" s="32"/>
      <c r="N10" s="56"/>
      <c r="O10" s="57">
        <f>G10</f>
        <v>0</v>
      </c>
      <c r="P10" s="25"/>
      <c r="Q10" s="18"/>
      <c r="R10" s="21">
        <v>0</v>
      </c>
      <c r="S10" s="2"/>
    </row>
    <row r="11" spans="1:29" s="9" customFormat="1" ht="29.25" customHeight="1" x14ac:dyDescent="0.2">
      <c r="A11" s="7">
        <v>2</v>
      </c>
      <c r="B11" s="18"/>
      <c r="C11" s="19"/>
      <c r="D11" s="76"/>
      <c r="E11" s="19"/>
      <c r="F11" s="29"/>
      <c r="G11" s="54"/>
      <c r="H11" s="29" t="s">
        <v>20</v>
      </c>
      <c r="I11" s="29" t="s">
        <v>19</v>
      </c>
      <c r="J11" s="71"/>
      <c r="K11" s="56"/>
      <c r="L11" s="32">
        <v>0</v>
      </c>
      <c r="M11" s="32"/>
      <c r="N11" s="56"/>
      <c r="O11" s="57">
        <f>G11</f>
        <v>0</v>
      </c>
      <c r="P11" s="25"/>
      <c r="Q11" s="18"/>
      <c r="R11" s="21">
        <v>0</v>
      </c>
      <c r="S11" s="2"/>
    </row>
    <row r="12" spans="1:29" s="9" customFormat="1" ht="29.25" customHeight="1" x14ac:dyDescent="0.2">
      <c r="A12" s="7">
        <v>3</v>
      </c>
      <c r="B12" s="18"/>
      <c r="C12" s="19"/>
      <c r="D12" s="76"/>
      <c r="E12" s="19"/>
      <c r="F12" s="29"/>
      <c r="G12" s="54"/>
      <c r="H12" s="29" t="s">
        <v>20</v>
      </c>
      <c r="I12" s="29" t="s">
        <v>19</v>
      </c>
      <c r="J12" s="71"/>
      <c r="K12" s="56"/>
      <c r="L12" s="32">
        <v>0</v>
      </c>
      <c r="M12" s="32"/>
      <c r="N12" s="56"/>
      <c r="O12" s="57">
        <f>G12</f>
        <v>0</v>
      </c>
      <c r="P12" s="25"/>
      <c r="Q12" s="18"/>
      <c r="R12" s="21">
        <v>0</v>
      </c>
      <c r="S12" s="2"/>
    </row>
    <row r="16" spans="1:29" x14ac:dyDescent="0.2">
      <c r="D16" t="s">
        <v>1408</v>
      </c>
    </row>
  </sheetData>
  <mergeCells count="21">
    <mergeCell ref="P6:Q6"/>
    <mergeCell ref="J6:J8"/>
    <mergeCell ref="C7:C8"/>
    <mergeCell ref="Q7:Q8"/>
    <mergeCell ref="R6:R8"/>
    <mergeCell ref="O6:O8"/>
    <mergeCell ref="N6:N8"/>
    <mergeCell ref="L6:L8"/>
    <mergeCell ref="M6:M8"/>
    <mergeCell ref="F7:F8"/>
    <mergeCell ref="P7:P8"/>
    <mergeCell ref="K6:K8"/>
    <mergeCell ref="A6:A8"/>
    <mergeCell ref="B6:C6"/>
    <mergeCell ref="D6:G6"/>
    <mergeCell ref="H6:H8"/>
    <mergeCell ref="I6:I8"/>
    <mergeCell ref="B7:B8"/>
    <mergeCell ref="D7:D8"/>
    <mergeCell ref="E7:E8"/>
    <mergeCell ref="G7:G8"/>
  </mergeCells>
  <pageMargins left="0.7" right="0.7" top="0.75" bottom="0.75" header="0.3" footer="0.3"/>
</worksheet>
</file>

<file path=xl/worksheets/sheet1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500-000000000000}">
  <dimension ref="A1:AC13"/>
  <sheetViews>
    <sheetView workbookViewId="0">
      <selection activeCell="G13" sqref="G13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9.25" customHeight="1" x14ac:dyDescent="0.2">
      <c r="A10" s="7">
        <v>1</v>
      </c>
      <c r="B10" s="18">
        <v>876</v>
      </c>
      <c r="C10" s="19" t="s">
        <v>1385</v>
      </c>
      <c r="D10" s="76">
        <v>10978114</v>
      </c>
      <c r="E10" s="19" t="s">
        <v>1236</v>
      </c>
      <c r="F10" s="78" t="s">
        <v>1173</v>
      </c>
      <c r="G10" s="79">
        <v>531.48</v>
      </c>
      <c r="H10" s="29" t="s">
        <v>20</v>
      </c>
      <c r="I10" s="29" t="s">
        <v>19</v>
      </c>
      <c r="J10" s="80" t="s">
        <v>1410</v>
      </c>
      <c r="K10" s="56" t="s">
        <v>1243</v>
      </c>
      <c r="L10" s="32">
        <v>0</v>
      </c>
      <c r="M10" s="32">
        <v>789</v>
      </c>
      <c r="N10" s="56" t="s">
        <v>1243</v>
      </c>
      <c r="O10" s="57">
        <f>G10</f>
        <v>531.48</v>
      </c>
      <c r="P10" s="25">
        <v>1119</v>
      </c>
      <c r="Q10" s="18" t="s">
        <v>1423</v>
      </c>
      <c r="R10" s="21">
        <v>0</v>
      </c>
      <c r="S10" s="2"/>
    </row>
    <row r="11" spans="1:29" s="9" customFormat="1" ht="29.25" customHeight="1" x14ac:dyDescent="0.2">
      <c r="A11" s="7">
        <v>2</v>
      </c>
      <c r="B11" s="18">
        <v>861</v>
      </c>
      <c r="C11" s="19" t="s">
        <v>1290</v>
      </c>
      <c r="D11" s="76">
        <v>49315</v>
      </c>
      <c r="E11" s="19" t="s">
        <v>1236</v>
      </c>
      <c r="F11" s="78" t="s">
        <v>1409</v>
      </c>
      <c r="G11" s="79">
        <v>11030.11</v>
      </c>
      <c r="H11" s="29" t="s">
        <v>20</v>
      </c>
      <c r="I11" s="29" t="s">
        <v>19</v>
      </c>
      <c r="J11" s="80" t="s">
        <v>1426</v>
      </c>
      <c r="K11" s="56" t="s">
        <v>1235</v>
      </c>
      <c r="L11" s="32">
        <v>0</v>
      </c>
      <c r="M11" s="32">
        <v>786</v>
      </c>
      <c r="N11" s="56" t="s">
        <v>1229</v>
      </c>
      <c r="O11" s="57">
        <f>G11</f>
        <v>11030.11</v>
      </c>
      <c r="P11" s="25">
        <v>1120</v>
      </c>
      <c r="Q11" s="18" t="s">
        <v>1423</v>
      </c>
      <c r="R11" s="21">
        <v>0</v>
      </c>
      <c r="S11" s="2"/>
    </row>
    <row r="12" spans="1:29" s="9" customFormat="1" ht="29.25" customHeight="1" x14ac:dyDescent="0.2">
      <c r="A12" s="7">
        <v>3</v>
      </c>
      <c r="B12" s="18">
        <v>1051</v>
      </c>
      <c r="C12" s="19" t="s">
        <v>1459</v>
      </c>
      <c r="D12" s="76">
        <v>237171200</v>
      </c>
      <c r="E12" s="19" t="s">
        <v>1459</v>
      </c>
      <c r="F12" s="78" t="s">
        <v>1291</v>
      </c>
      <c r="G12" s="79">
        <v>6000</v>
      </c>
      <c r="H12" s="29" t="s">
        <v>20</v>
      </c>
      <c r="I12" s="29" t="s">
        <v>19</v>
      </c>
      <c r="J12" s="80" t="s">
        <v>1457</v>
      </c>
      <c r="K12" s="56" t="s">
        <v>1458</v>
      </c>
      <c r="L12" s="32">
        <v>0</v>
      </c>
      <c r="M12" s="32">
        <v>121</v>
      </c>
      <c r="N12" s="56" t="s">
        <v>1458</v>
      </c>
      <c r="O12" s="57">
        <f>G12</f>
        <v>6000</v>
      </c>
      <c r="P12" s="25">
        <v>1118</v>
      </c>
      <c r="Q12" s="18" t="s">
        <v>1423</v>
      </c>
      <c r="R12" s="21">
        <v>0</v>
      </c>
      <c r="S12" s="2"/>
    </row>
    <row r="13" spans="1:29" s="9" customFormat="1" ht="29.25" customHeight="1" x14ac:dyDescent="0.2">
      <c r="A13" s="7">
        <v>4</v>
      </c>
      <c r="B13" s="18">
        <v>1052</v>
      </c>
      <c r="C13" s="19" t="s">
        <v>1459</v>
      </c>
      <c r="D13" s="76">
        <v>237171199</v>
      </c>
      <c r="E13" s="19" t="s">
        <v>1459</v>
      </c>
      <c r="F13" s="78" t="s">
        <v>1291</v>
      </c>
      <c r="G13" s="79">
        <v>52734</v>
      </c>
      <c r="H13" s="29" t="s">
        <v>20</v>
      </c>
      <c r="I13" s="29" t="s">
        <v>19</v>
      </c>
      <c r="J13" s="80" t="s">
        <v>1457</v>
      </c>
      <c r="K13" s="56" t="s">
        <v>1458</v>
      </c>
      <c r="L13" s="32">
        <v>0</v>
      </c>
      <c r="M13" s="32">
        <v>120</v>
      </c>
      <c r="N13" s="56" t="s">
        <v>1458</v>
      </c>
      <c r="O13" s="57">
        <f>G13</f>
        <v>52734</v>
      </c>
      <c r="P13" s="25">
        <v>1118</v>
      </c>
      <c r="Q13" s="18" t="s">
        <v>1423</v>
      </c>
      <c r="R13" s="21">
        <v>0</v>
      </c>
      <c r="S13" s="2"/>
    </row>
  </sheetData>
  <mergeCells count="21">
    <mergeCell ref="P6:Q6"/>
    <mergeCell ref="J6:J8"/>
    <mergeCell ref="C7:C8"/>
    <mergeCell ref="Q7:Q8"/>
    <mergeCell ref="R6:R8"/>
    <mergeCell ref="O6:O8"/>
    <mergeCell ref="N6:N8"/>
    <mergeCell ref="L6:L8"/>
    <mergeCell ref="M6:M8"/>
    <mergeCell ref="F7:F8"/>
    <mergeCell ref="P7:P8"/>
    <mergeCell ref="K6:K8"/>
    <mergeCell ref="A6:A8"/>
    <mergeCell ref="B6:C6"/>
    <mergeCell ref="D6:G6"/>
    <mergeCell ref="H6:H8"/>
    <mergeCell ref="I6:I8"/>
    <mergeCell ref="B7:B8"/>
    <mergeCell ref="D7:D8"/>
    <mergeCell ref="E7:E8"/>
    <mergeCell ref="G7:G8"/>
  </mergeCells>
  <pageMargins left="0.7" right="0.7" top="0.75" bottom="0.75" header="0.3" footer="0.3"/>
</worksheet>
</file>

<file path=xl/worksheets/sheet1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600-000000000000}">
  <dimension ref="A1:AC15"/>
  <sheetViews>
    <sheetView workbookViewId="0">
      <selection activeCell="P10" sqref="P10:P15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9.25" customHeight="1" x14ac:dyDescent="0.2">
      <c r="A10" s="7">
        <v>1</v>
      </c>
      <c r="B10" s="18">
        <v>868</v>
      </c>
      <c r="C10" s="19" t="s">
        <v>1306</v>
      </c>
      <c r="D10" s="76">
        <v>22546</v>
      </c>
      <c r="E10" s="19" t="s">
        <v>1236</v>
      </c>
      <c r="F10" s="78" t="s">
        <v>1411</v>
      </c>
      <c r="G10" s="79">
        <v>6995</v>
      </c>
      <c r="H10" s="29" t="s">
        <v>20</v>
      </c>
      <c r="I10" s="29" t="s">
        <v>19</v>
      </c>
      <c r="J10" s="80" t="s">
        <v>1427</v>
      </c>
      <c r="K10" s="56" t="s">
        <v>1229</v>
      </c>
      <c r="L10" s="32">
        <v>0</v>
      </c>
      <c r="M10" s="32">
        <v>77</v>
      </c>
      <c r="N10" s="56" t="s">
        <v>1229</v>
      </c>
      <c r="O10" s="57">
        <f t="shared" ref="O10:O15" si="0">G10</f>
        <v>6995</v>
      </c>
      <c r="P10" s="25">
        <v>1122</v>
      </c>
      <c r="Q10" s="18" t="s">
        <v>1424</v>
      </c>
      <c r="R10" s="21">
        <v>0</v>
      </c>
      <c r="S10" s="2"/>
    </row>
    <row r="11" spans="1:29" s="9" customFormat="1" ht="29.25" customHeight="1" x14ac:dyDescent="0.2">
      <c r="A11" s="7">
        <v>2</v>
      </c>
      <c r="B11" s="18">
        <v>863</v>
      </c>
      <c r="C11" s="19" t="s">
        <v>1290</v>
      </c>
      <c r="D11" s="76">
        <v>9064658199</v>
      </c>
      <c r="E11" s="19" t="s">
        <v>1290</v>
      </c>
      <c r="F11" s="78" t="s">
        <v>1168</v>
      </c>
      <c r="G11" s="79">
        <v>4665.03</v>
      </c>
      <c r="H11" s="29" t="s">
        <v>20</v>
      </c>
      <c r="I11" s="29" t="s">
        <v>19</v>
      </c>
      <c r="J11" s="80" t="s">
        <v>1428</v>
      </c>
      <c r="K11" s="56" t="s">
        <v>1229</v>
      </c>
      <c r="L11" s="32">
        <v>0</v>
      </c>
      <c r="M11" s="32">
        <v>788</v>
      </c>
      <c r="N11" s="56" t="s">
        <v>1229</v>
      </c>
      <c r="O11" s="57">
        <f t="shared" si="0"/>
        <v>4665.03</v>
      </c>
      <c r="P11" s="25">
        <v>1123</v>
      </c>
      <c r="Q11" s="18" t="s">
        <v>1424</v>
      </c>
      <c r="R11" s="21">
        <v>0</v>
      </c>
      <c r="S11" s="2"/>
    </row>
    <row r="12" spans="1:29" s="9" customFormat="1" ht="29.25" customHeight="1" x14ac:dyDescent="0.2">
      <c r="A12" s="7">
        <v>3</v>
      </c>
      <c r="B12" s="18">
        <v>862</v>
      </c>
      <c r="C12" s="19" t="s">
        <v>1290</v>
      </c>
      <c r="D12" s="76">
        <v>116</v>
      </c>
      <c r="E12" s="19" t="s">
        <v>1290</v>
      </c>
      <c r="F12" s="78" t="s">
        <v>1282</v>
      </c>
      <c r="G12" s="79">
        <v>4857.58</v>
      </c>
      <c r="H12" s="29" t="s">
        <v>20</v>
      </c>
      <c r="I12" s="29" t="s">
        <v>19</v>
      </c>
      <c r="J12" s="80" t="s">
        <v>1429</v>
      </c>
      <c r="K12" s="56" t="s">
        <v>1229</v>
      </c>
      <c r="L12" s="32">
        <v>0</v>
      </c>
      <c r="M12" s="32">
        <v>791</v>
      </c>
      <c r="N12" s="56" t="s">
        <v>1243</v>
      </c>
      <c r="O12" s="57">
        <f t="shared" si="0"/>
        <v>4857.58</v>
      </c>
      <c r="P12" s="25">
        <v>1125</v>
      </c>
      <c r="Q12" s="18" t="s">
        <v>1424</v>
      </c>
      <c r="R12" s="21">
        <v>0</v>
      </c>
      <c r="S12" s="2"/>
    </row>
    <row r="13" spans="1:29" s="9" customFormat="1" ht="29.25" customHeight="1" x14ac:dyDescent="0.2">
      <c r="A13" s="7">
        <v>4</v>
      </c>
      <c r="B13" s="18">
        <v>1025</v>
      </c>
      <c r="C13" s="19" t="s">
        <v>1463</v>
      </c>
      <c r="D13" s="76">
        <v>106597</v>
      </c>
      <c r="E13" s="19" t="s">
        <v>1460</v>
      </c>
      <c r="F13" s="78" t="s">
        <v>1361</v>
      </c>
      <c r="G13" s="79">
        <v>1271.46</v>
      </c>
      <c r="H13" s="29" t="s">
        <v>20</v>
      </c>
      <c r="I13" s="29" t="s">
        <v>19</v>
      </c>
      <c r="J13" s="80" t="s">
        <v>1362</v>
      </c>
      <c r="K13" s="56" t="s">
        <v>1461</v>
      </c>
      <c r="L13" s="32">
        <v>0</v>
      </c>
      <c r="M13" s="32">
        <v>117</v>
      </c>
      <c r="N13" s="56" t="s">
        <v>1461</v>
      </c>
      <c r="O13" s="57">
        <f t="shared" si="0"/>
        <v>1271.46</v>
      </c>
      <c r="P13" s="25">
        <v>1124</v>
      </c>
      <c r="Q13" s="18" t="s">
        <v>1424</v>
      </c>
      <c r="R13" s="21">
        <v>0</v>
      </c>
      <c r="S13" s="2"/>
    </row>
    <row r="14" spans="1:29" s="9" customFormat="1" ht="29.25" customHeight="1" x14ac:dyDescent="0.2">
      <c r="A14" s="7">
        <v>5</v>
      </c>
      <c r="B14" s="18">
        <v>1026</v>
      </c>
      <c r="C14" s="19" t="s">
        <v>1463</v>
      </c>
      <c r="D14" s="76">
        <v>106174</v>
      </c>
      <c r="E14" s="19" t="s">
        <v>1462</v>
      </c>
      <c r="F14" s="78" t="s">
        <v>1361</v>
      </c>
      <c r="G14" s="79">
        <v>515.70000000000005</v>
      </c>
      <c r="H14" s="29" t="s">
        <v>20</v>
      </c>
      <c r="I14" s="29" t="s">
        <v>19</v>
      </c>
      <c r="J14" s="80" t="s">
        <v>1362</v>
      </c>
      <c r="K14" s="56" t="s">
        <v>1461</v>
      </c>
      <c r="L14" s="32">
        <v>0</v>
      </c>
      <c r="M14" s="32">
        <v>116</v>
      </c>
      <c r="N14" s="56" t="s">
        <v>1461</v>
      </c>
      <c r="O14" s="57">
        <f t="shared" si="0"/>
        <v>515.70000000000005</v>
      </c>
      <c r="P14" s="25">
        <v>1124</v>
      </c>
      <c r="Q14" s="18" t="s">
        <v>1424</v>
      </c>
      <c r="R14" s="21">
        <v>0</v>
      </c>
      <c r="S14" s="2"/>
    </row>
    <row r="15" spans="1:29" s="9" customFormat="1" ht="29.25" customHeight="1" x14ac:dyDescent="0.2">
      <c r="A15" s="7">
        <v>6</v>
      </c>
      <c r="B15" s="18">
        <v>1048</v>
      </c>
      <c r="C15" s="19" t="s">
        <v>1459</v>
      </c>
      <c r="D15" s="76">
        <v>23802439</v>
      </c>
      <c r="E15" s="19" t="s">
        <v>1272</v>
      </c>
      <c r="F15" s="78" t="s">
        <v>1453</v>
      </c>
      <c r="G15" s="79">
        <v>1277</v>
      </c>
      <c r="H15" s="29" t="s">
        <v>1392</v>
      </c>
      <c r="I15" s="29" t="s">
        <v>19</v>
      </c>
      <c r="J15" s="80" t="s">
        <v>1464</v>
      </c>
      <c r="K15" s="56" t="s">
        <v>1458</v>
      </c>
      <c r="L15" s="32">
        <v>0</v>
      </c>
      <c r="M15" s="32">
        <v>128</v>
      </c>
      <c r="N15" s="56" t="s">
        <v>1458</v>
      </c>
      <c r="O15" s="57">
        <f t="shared" si="0"/>
        <v>1277</v>
      </c>
      <c r="P15" s="25">
        <v>68</v>
      </c>
      <c r="Q15" s="18" t="s">
        <v>1424</v>
      </c>
      <c r="R15" s="21">
        <v>0</v>
      </c>
      <c r="S15" s="2"/>
    </row>
  </sheetData>
  <mergeCells count="21">
    <mergeCell ref="P6:Q6"/>
    <mergeCell ref="J6:J8"/>
    <mergeCell ref="C7:C8"/>
    <mergeCell ref="Q7:Q8"/>
    <mergeCell ref="R6:R8"/>
    <mergeCell ref="O6:O8"/>
    <mergeCell ref="N6:N8"/>
    <mergeCell ref="L6:L8"/>
    <mergeCell ref="M6:M8"/>
    <mergeCell ref="F7:F8"/>
    <mergeCell ref="P7:P8"/>
    <mergeCell ref="K6:K8"/>
    <mergeCell ref="A6:A8"/>
    <mergeCell ref="B6:C6"/>
    <mergeCell ref="D6:G6"/>
    <mergeCell ref="H6:H8"/>
    <mergeCell ref="I6:I8"/>
    <mergeCell ref="B7:B8"/>
    <mergeCell ref="D7:D8"/>
    <mergeCell ref="E7:E8"/>
    <mergeCell ref="G7:G8"/>
  </mergeCells>
  <phoneticPr fontId="22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AC14"/>
  <sheetViews>
    <sheetView workbookViewId="0">
      <selection sqref="A1:IV65536"/>
    </sheetView>
  </sheetViews>
  <sheetFormatPr defaultRowHeight="20.100000000000001" customHeight="1" x14ac:dyDescent="0.2"/>
  <cols>
    <col min="1" max="1" width="4.5703125" style="10" customWidth="1"/>
    <col min="2" max="2" width="9.7109375" style="6" customWidth="1"/>
    <col min="3" max="3" width="12.42578125" style="6" customWidth="1"/>
    <col min="4" max="4" width="14.42578125" style="6" customWidth="1"/>
    <col min="5" max="5" width="14.28515625" style="6" customWidth="1"/>
    <col min="6" max="6" width="20.140625" style="6" customWidth="1"/>
    <col min="7" max="7" width="12.42578125" style="6" customWidth="1"/>
    <col min="8" max="8" width="9.85546875" style="6" customWidth="1"/>
    <col min="9" max="9" width="15" style="6" customWidth="1"/>
    <col min="10" max="10" width="30.140625" style="6" customWidth="1"/>
    <col min="11" max="11" width="13.28515625" style="6" customWidth="1"/>
    <col min="12" max="13" width="9.28515625" style="6" customWidth="1"/>
    <col min="14" max="14" width="10.42578125" style="6" customWidth="1"/>
    <col min="15" max="15" width="11.85546875" style="6" customWidth="1"/>
    <col min="16" max="16" width="11.28515625" style="6" customWidth="1"/>
    <col min="17" max="17" width="12.42578125" style="6" customWidth="1"/>
    <col min="18" max="18" width="8.710937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0.100000000000001" customHeight="1" x14ac:dyDescent="0.2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33" customHeight="1" x14ac:dyDescent="0.2">
      <c r="A10" s="27">
        <v>1</v>
      </c>
      <c r="B10" s="18">
        <v>34010</v>
      </c>
      <c r="C10" s="19" t="s">
        <v>144</v>
      </c>
      <c r="D10" s="18">
        <v>27</v>
      </c>
      <c r="E10" s="19" t="s">
        <v>109</v>
      </c>
      <c r="F10" s="29" t="s">
        <v>169</v>
      </c>
      <c r="G10" s="20">
        <v>3981.74</v>
      </c>
      <c r="H10" s="18" t="s">
        <v>20</v>
      </c>
      <c r="I10" s="18" t="s">
        <v>19</v>
      </c>
      <c r="J10" s="11" t="s">
        <v>104</v>
      </c>
      <c r="K10" s="19" t="s">
        <v>144</v>
      </c>
      <c r="L10" s="21">
        <v>0</v>
      </c>
      <c r="M10" s="21">
        <v>625</v>
      </c>
      <c r="N10" s="19" t="s">
        <v>98</v>
      </c>
      <c r="O10" s="22">
        <f>G10</f>
        <v>3981.74</v>
      </c>
      <c r="P10" s="21">
        <v>3909</v>
      </c>
      <c r="Q10" s="23" t="s">
        <v>168</v>
      </c>
      <c r="R10" s="21">
        <v>0</v>
      </c>
      <c r="S10" s="2"/>
    </row>
    <row r="11" spans="1:29" ht="49.5" hidden="1" customHeight="1" x14ac:dyDescent="0.2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29" ht="24.75" customHeight="1" x14ac:dyDescent="0.2">
      <c r="A12" s="14">
        <v>2</v>
      </c>
      <c r="B12" s="14">
        <v>34000</v>
      </c>
      <c r="C12" s="24" t="s">
        <v>144</v>
      </c>
      <c r="D12" s="14">
        <v>472152</v>
      </c>
      <c r="E12" s="24" t="s">
        <v>111</v>
      </c>
      <c r="F12" s="29" t="s">
        <v>128</v>
      </c>
      <c r="G12" s="14">
        <v>428.4</v>
      </c>
      <c r="H12" s="18" t="s">
        <v>20</v>
      </c>
      <c r="I12" s="18" t="s">
        <v>19</v>
      </c>
      <c r="J12" s="11" t="s">
        <v>104</v>
      </c>
      <c r="K12" s="24" t="s">
        <v>96</v>
      </c>
      <c r="L12" s="14">
        <v>0</v>
      </c>
      <c r="M12" s="25">
        <v>622</v>
      </c>
      <c r="N12" s="24" t="s">
        <v>98</v>
      </c>
      <c r="O12" s="22">
        <f>G12</f>
        <v>428.4</v>
      </c>
      <c r="P12" s="21">
        <v>3907</v>
      </c>
      <c r="Q12" s="24" t="s">
        <v>168</v>
      </c>
      <c r="R12" s="14">
        <v>0</v>
      </c>
    </row>
    <row r="13" spans="1:29" ht="28.5" customHeight="1" x14ac:dyDescent="0.2">
      <c r="A13" s="15">
        <v>3</v>
      </c>
      <c r="B13" s="14">
        <v>33977</v>
      </c>
      <c r="C13" s="24" t="s">
        <v>144</v>
      </c>
      <c r="D13" s="14">
        <v>1362</v>
      </c>
      <c r="E13" s="24" t="s">
        <v>109</v>
      </c>
      <c r="F13" s="24" t="s">
        <v>170</v>
      </c>
      <c r="G13" s="14">
        <v>1228.19</v>
      </c>
      <c r="H13" s="18" t="s">
        <v>20</v>
      </c>
      <c r="I13" s="18" t="s">
        <v>19</v>
      </c>
      <c r="J13" s="24" t="s">
        <v>171</v>
      </c>
      <c r="K13" s="24" t="s">
        <v>144</v>
      </c>
      <c r="L13" s="14">
        <v>0</v>
      </c>
      <c r="M13" s="14">
        <v>652</v>
      </c>
      <c r="N13" s="25" t="s">
        <v>47</v>
      </c>
      <c r="O13" s="22">
        <f>G13</f>
        <v>1228.19</v>
      </c>
      <c r="P13" s="14">
        <v>3908</v>
      </c>
      <c r="Q13" s="24" t="s">
        <v>168</v>
      </c>
      <c r="R13" s="14">
        <v>0</v>
      </c>
    </row>
    <row r="14" spans="1:29" ht="27" customHeight="1" x14ac:dyDescent="0.2">
      <c r="A14" s="15">
        <v>4</v>
      </c>
      <c r="B14" s="14">
        <v>37404</v>
      </c>
      <c r="C14" s="24" t="s">
        <v>155</v>
      </c>
      <c r="D14" s="14">
        <v>5782586</v>
      </c>
      <c r="E14" s="24" t="s">
        <v>140</v>
      </c>
      <c r="F14" s="18" t="s">
        <v>172</v>
      </c>
      <c r="G14" s="14">
        <v>3301.2</v>
      </c>
      <c r="H14" s="18" t="s">
        <v>20</v>
      </c>
      <c r="I14" s="18" t="s">
        <v>19</v>
      </c>
      <c r="J14" s="24" t="s">
        <v>173</v>
      </c>
      <c r="K14" s="24" t="s">
        <v>155</v>
      </c>
      <c r="L14" s="14">
        <v>0</v>
      </c>
      <c r="M14" s="14">
        <v>3198</v>
      </c>
      <c r="N14" s="25" t="s">
        <v>168</v>
      </c>
      <c r="O14" s="22">
        <f>G14</f>
        <v>3301.2</v>
      </c>
      <c r="P14" s="14">
        <v>3910</v>
      </c>
      <c r="Q14" s="24" t="s">
        <v>168</v>
      </c>
      <c r="R14" s="14">
        <v>0</v>
      </c>
    </row>
  </sheetData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ageMargins left="0.7" right="0.7" top="0.75" bottom="0.75" header="0.3" footer="0.3"/>
</worksheet>
</file>

<file path=xl/worksheets/sheet1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700-000000000000}">
  <dimension ref="A1:AC40"/>
  <sheetViews>
    <sheetView workbookViewId="0">
      <selection activeCell="I36" sqref="I36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4.8554687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143" t="s">
        <v>0</v>
      </c>
      <c r="E2" s="143"/>
      <c r="F2" s="143"/>
      <c r="G2" s="143"/>
      <c r="H2" s="143"/>
      <c r="I2" s="143"/>
      <c r="J2" s="143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9.25" customHeight="1" x14ac:dyDescent="0.2">
      <c r="A10" s="7">
        <v>1</v>
      </c>
      <c r="B10" s="18">
        <v>880</v>
      </c>
      <c r="C10" s="19" t="s">
        <v>1385</v>
      </c>
      <c r="D10" s="76">
        <v>2800</v>
      </c>
      <c r="E10" s="19" t="s">
        <v>1236</v>
      </c>
      <c r="F10" s="78" t="s">
        <v>1412</v>
      </c>
      <c r="G10" s="79">
        <v>4760</v>
      </c>
      <c r="H10" s="29" t="s">
        <v>20</v>
      </c>
      <c r="I10" s="29" t="s">
        <v>19</v>
      </c>
      <c r="J10" s="80" t="s">
        <v>1430</v>
      </c>
      <c r="K10" s="56" t="s">
        <v>1243</v>
      </c>
      <c r="L10" s="32">
        <v>0</v>
      </c>
      <c r="M10" s="32">
        <v>792</v>
      </c>
      <c r="N10" s="56" t="s">
        <v>1243</v>
      </c>
      <c r="O10" s="57">
        <f t="shared" ref="O10:O29" si="0">G10</f>
        <v>4760</v>
      </c>
      <c r="P10" s="25">
        <v>1144</v>
      </c>
      <c r="Q10" s="18" t="s">
        <v>1425</v>
      </c>
      <c r="R10" s="21">
        <v>0</v>
      </c>
      <c r="S10" s="2"/>
    </row>
    <row r="11" spans="1:29" s="9" customFormat="1" ht="29.25" customHeight="1" x14ac:dyDescent="0.2">
      <c r="A11" s="7">
        <v>2</v>
      </c>
      <c r="B11" s="18">
        <v>900</v>
      </c>
      <c r="C11" s="19" t="s">
        <v>1276</v>
      </c>
      <c r="D11" s="76">
        <v>5233</v>
      </c>
      <c r="E11" s="19" t="s">
        <v>1246</v>
      </c>
      <c r="F11" s="78" t="s">
        <v>1413</v>
      </c>
      <c r="G11" s="79">
        <v>455.02</v>
      </c>
      <c r="H11" s="29" t="s">
        <v>20</v>
      </c>
      <c r="I11" s="29" t="s">
        <v>19</v>
      </c>
      <c r="J11" s="80" t="s">
        <v>1431</v>
      </c>
      <c r="K11" s="56" t="s">
        <v>1245</v>
      </c>
      <c r="L11" s="32">
        <v>0</v>
      </c>
      <c r="M11" s="32">
        <v>798</v>
      </c>
      <c r="N11" s="56" t="s">
        <v>1245</v>
      </c>
      <c r="O11" s="57">
        <f t="shared" si="0"/>
        <v>455.02</v>
      </c>
      <c r="P11" s="25">
        <v>1133</v>
      </c>
      <c r="Q11" s="18" t="s">
        <v>1425</v>
      </c>
      <c r="R11" s="21">
        <v>0</v>
      </c>
      <c r="S11" s="2"/>
    </row>
    <row r="12" spans="1:29" s="9" customFormat="1" ht="29.25" customHeight="1" x14ac:dyDescent="0.2">
      <c r="A12" s="7">
        <v>3</v>
      </c>
      <c r="B12" s="18">
        <v>910</v>
      </c>
      <c r="C12" s="19" t="s">
        <v>1272</v>
      </c>
      <c r="D12" s="76">
        <v>5224</v>
      </c>
      <c r="E12" s="19" t="s">
        <v>1246</v>
      </c>
      <c r="F12" s="78" t="s">
        <v>1421</v>
      </c>
      <c r="G12" s="79">
        <v>300</v>
      </c>
      <c r="H12" s="29" t="s">
        <v>20</v>
      </c>
      <c r="I12" s="29" t="s">
        <v>19</v>
      </c>
      <c r="J12" s="80" t="s">
        <v>1431</v>
      </c>
      <c r="K12" s="56" t="s">
        <v>1264</v>
      </c>
      <c r="L12" s="32">
        <v>0</v>
      </c>
      <c r="M12" s="32">
        <v>808</v>
      </c>
      <c r="N12" s="56" t="s">
        <v>1269</v>
      </c>
      <c r="O12" s="57">
        <f t="shared" si="0"/>
        <v>300</v>
      </c>
      <c r="P12" s="25">
        <v>1133</v>
      </c>
      <c r="Q12" s="18" t="s">
        <v>1425</v>
      </c>
      <c r="R12" s="21">
        <v>0</v>
      </c>
      <c r="S12" s="2"/>
    </row>
    <row r="13" spans="1:29" s="9" customFormat="1" ht="29.25" customHeight="1" x14ac:dyDescent="0.2">
      <c r="A13" s="7">
        <v>4</v>
      </c>
      <c r="B13" s="18">
        <v>867</v>
      </c>
      <c r="C13" s="19" t="s">
        <v>1290</v>
      </c>
      <c r="D13" s="76">
        <v>24473</v>
      </c>
      <c r="E13" s="19" t="s">
        <v>1290</v>
      </c>
      <c r="F13" s="78" t="s">
        <v>1414</v>
      </c>
      <c r="G13" s="79">
        <v>671.16</v>
      </c>
      <c r="H13" s="29" t="s">
        <v>20</v>
      </c>
      <c r="I13" s="29" t="s">
        <v>19</v>
      </c>
      <c r="J13" s="80" t="s">
        <v>1420</v>
      </c>
      <c r="K13" s="56" t="s">
        <v>1269</v>
      </c>
      <c r="L13" s="32">
        <v>0</v>
      </c>
      <c r="M13" s="32">
        <v>810</v>
      </c>
      <c r="N13" s="56" t="s">
        <v>1269</v>
      </c>
      <c r="O13" s="57">
        <f t="shared" si="0"/>
        <v>671.16</v>
      </c>
      <c r="P13" s="25">
        <v>1134</v>
      </c>
      <c r="Q13" s="18" t="s">
        <v>1425</v>
      </c>
      <c r="R13" s="21">
        <v>0</v>
      </c>
      <c r="S13" s="2"/>
    </row>
    <row r="14" spans="1:29" s="9" customFormat="1" ht="29.25" customHeight="1" x14ac:dyDescent="0.2">
      <c r="A14" s="7">
        <v>5</v>
      </c>
      <c r="B14" s="18">
        <v>896</v>
      </c>
      <c r="C14" s="19" t="s">
        <v>1276</v>
      </c>
      <c r="D14" s="76">
        <v>143</v>
      </c>
      <c r="E14" s="19" t="s">
        <v>1330</v>
      </c>
      <c r="F14" s="78" t="s">
        <v>1415</v>
      </c>
      <c r="G14" s="79">
        <v>3000</v>
      </c>
      <c r="H14" s="29" t="s">
        <v>20</v>
      </c>
      <c r="I14" s="29" t="s">
        <v>19</v>
      </c>
      <c r="J14" s="80" t="s">
        <v>1432</v>
      </c>
      <c r="K14" s="56" t="s">
        <v>1245</v>
      </c>
      <c r="L14" s="32">
        <v>0</v>
      </c>
      <c r="M14" s="32">
        <v>798</v>
      </c>
      <c r="N14" s="56" t="s">
        <v>1245</v>
      </c>
      <c r="O14" s="57">
        <f t="shared" si="0"/>
        <v>3000</v>
      </c>
      <c r="P14" s="25">
        <v>1135</v>
      </c>
      <c r="Q14" s="18" t="s">
        <v>1425</v>
      </c>
      <c r="R14" s="21">
        <v>0</v>
      </c>
      <c r="S14" s="2"/>
    </row>
    <row r="15" spans="1:29" s="9" customFormat="1" ht="29.25" customHeight="1" x14ac:dyDescent="0.2">
      <c r="A15" s="7">
        <v>6</v>
      </c>
      <c r="B15" s="18">
        <v>1040</v>
      </c>
      <c r="C15" s="19" t="s">
        <v>1465</v>
      </c>
      <c r="D15" s="76">
        <v>19</v>
      </c>
      <c r="E15" s="19" t="s">
        <v>1466</v>
      </c>
      <c r="F15" s="78" t="s">
        <v>1230</v>
      </c>
      <c r="G15" s="79">
        <v>15850</v>
      </c>
      <c r="H15" s="29" t="s">
        <v>20</v>
      </c>
      <c r="I15" s="29" t="s">
        <v>19</v>
      </c>
      <c r="J15" s="80" t="s">
        <v>1467</v>
      </c>
      <c r="K15" s="56" t="s">
        <v>1458</v>
      </c>
      <c r="L15" s="32">
        <v>0</v>
      </c>
      <c r="M15" s="32">
        <v>129</v>
      </c>
      <c r="N15" s="56" t="s">
        <v>1423</v>
      </c>
      <c r="O15" s="57">
        <f t="shared" si="0"/>
        <v>15850</v>
      </c>
      <c r="P15" s="25">
        <v>1136</v>
      </c>
      <c r="Q15" s="18" t="s">
        <v>1425</v>
      </c>
      <c r="R15" s="21">
        <v>0</v>
      </c>
      <c r="S15" s="2"/>
    </row>
    <row r="16" spans="1:29" s="9" customFormat="1" ht="29.25" customHeight="1" x14ac:dyDescent="0.2">
      <c r="A16" s="7">
        <v>7</v>
      </c>
      <c r="B16" s="18">
        <v>864</v>
      </c>
      <c r="C16" s="19" t="s">
        <v>1290</v>
      </c>
      <c r="D16" s="76">
        <v>23000000370805</v>
      </c>
      <c r="E16" s="19" t="s">
        <v>1219</v>
      </c>
      <c r="F16" s="78" t="s">
        <v>1416</v>
      </c>
      <c r="G16" s="79">
        <f>14840</f>
        <v>14840</v>
      </c>
      <c r="H16" s="29" t="s">
        <v>20</v>
      </c>
      <c r="I16" s="29" t="s">
        <v>19</v>
      </c>
      <c r="J16" s="80" t="s">
        <v>1433</v>
      </c>
      <c r="K16" s="56" t="s">
        <v>1311</v>
      </c>
      <c r="L16" s="32">
        <v>0</v>
      </c>
      <c r="M16" s="32">
        <v>914</v>
      </c>
      <c r="N16" s="56" t="s">
        <v>1332</v>
      </c>
      <c r="O16" s="57">
        <f t="shared" si="0"/>
        <v>14840</v>
      </c>
      <c r="P16" s="25">
        <v>1137</v>
      </c>
      <c r="Q16" s="18" t="s">
        <v>1425</v>
      </c>
      <c r="R16" s="21">
        <v>0</v>
      </c>
      <c r="S16" s="2"/>
    </row>
    <row r="17" spans="1:19" s="9" customFormat="1" ht="29.25" customHeight="1" x14ac:dyDescent="0.2">
      <c r="A17" s="7">
        <v>8</v>
      </c>
      <c r="B17" s="18">
        <v>865</v>
      </c>
      <c r="C17" s="19" t="s">
        <v>1290</v>
      </c>
      <c r="D17" s="76">
        <v>23000000370800</v>
      </c>
      <c r="E17" s="19" t="s">
        <v>1219</v>
      </c>
      <c r="F17" s="78" t="s">
        <v>1416</v>
      </c>
      <c r="G17" s="79">
        <v>29832</v>
      </c>
      <c r="H17" s="29" t="s">
        <v>20</v>
      </c>
      <c r="I17" s="29" t="s">
        <v>19</v>
      </c>
      <c r="J17" s="80" t="s">
        <v>1433</v>
      </c>
      <c r="K17" s="56" t="s">
        <v>1311</v>
      </c>
      <c r="L17" s="32">
        <v>0</v>
      </c>
      <c r="M17" s="32">
        <v>915</v>
      </c>
      <c r="N17" s="56" t="s">
        <v>1332</v>
      </c>
      <c r="O17" s="57">
        <f t="shared" si="0"/>
        <v>29832</v>
      </c>
      <c r="P17" s="25">
        <v>1137</v>
      </c>
      <c r="Q17" s="18" t="s">
        <v>1425</v>
      </c>
      <c r="R17" s="21">
        <v>0</v>
      </c>
      <c r="S17" s="2"/>
    </row>
    <row r="18" spans="1:19" s="9" customFormat="1" ht="29.25" customHeight="1" x14ac:dyDescent="0.2">
      <c r="A18" s="7">
        <v>9</v>
      </c>
      <c r="B18" s="18">
        <v>947</v>
      </c>
      <c r="C18" s="19" t="s">
        <v>1306</v>
      </c>
      <c r="D18" s="76">
        <v>16797</v>
      </c>
      <c r="E18" s="19" t="s">
        <v>1306</v>
      </c>
      <c r="F18" s="78" t="s">
        <v>1416</v>
      </c>
      <c r="G18" s="79">
        <v>-0.45</v>
      </c>
      <c r="H18" s="29" t="s">
        <v>20</v>
      </c>
      <c r="I18" s="29" t="s">
        <v>19</v>
      </c>
      <c r="J18" s="80" t="s">
        <v>1433</v>
      </c>
      <c r="K18" s="56" t="s">
        <v>1311</v>
      </c>
      <c r="L18" s="32">
        <v>0</v>
      </c>
      <c r="M18" s="32">
        <v>916</v>
      </c>
      <c r="N18" s="56" t="s">
        <v>1332</v>
      </c>
      <c r="O18" s="57">
        <f t="shared" si="0"/>
        <v>-0.45</v>
      </c>
      <c r="P18" s="25">
        <v>1137</v>
      </c>
      <c r="Q18" s="18" t="s">
        <v>1425</v>
      </c>
      <c r="R18" s="21">
        <v>0</v>
      </c>
      <c r="S18" s="2"/>
    </row>
    <row r="19" spans="1:19" s="9" customFormat="1" ht="29.25" customHeight="1" x14ac:dyDescent="0.2">
      <c r="A19" s="7">
        <v>10</v>
      </c>
      <c r="B19" s="18">
        <v>897</v>
      </c>
      <c r="C19" s="19" t="s">
        <v>1276</v>
      </c>
      <c r="D19" s="76">
        <v>23002781</v>
      </c>
      <c r="E19" s="19" t="s">
        <v>1306</v>
      </c>
      <c r="F19" s="78" t="s">
        <v>1382</v>
      </c>
      <c r="G19" s="79">
        <v>742.17</v>
      </c>
      <c r="H19" s="29" t="s">
        <v>20</v>
      </c>
      <c r="I19" s="29" t="s">
        <v>19</v>
      </c>
      <c r="J19" s="80" t="s">
        <v>1434</v>
      </c>
      <c r="K19" s="56" t="s">
        <v>1245</v>
      </c>
      <c r="L19" s="32">
        <v>0</v>
      </c>
      <c r="M19" s="32">
        <v>854</v>
      </c>
      <c r="N19" s="56" t="s">
        <v>1298</v>
      </c>
      <c r="O19" s="57">
        <f t="shared" si="0"/>
        <v>742.17</v>
      </c>
      <c r="P19" s="25">
        <v>1138</v>
      </c>
      <c r="Q19" s="18" t="s">
        <v>1425</v>
      </c>
      <c r="R19" s="21">
        <v>0</v>
      </c>
      <c r="S19" s="2"/>
    </row>
    <row r="20" spans="1:19" s="9" customFormat="1" ht="29.25" customHeight="1" x14ac:dyDescent="0.2">
      <c r="A20" s="7">
        <v>11</v>
      </c>
      <c r="B20" s="18">
        <v>893</v>
      </c>
      <c r="C20" s="19" t="s">
        <v>1385</v>
      </c>
      <c r="D20" s="76">
        <v>13940323</v>
      </c>
      <c r="E20" s="19" t="s">
        <v>1385</v>
      </c>
      <c r="F20" s="78" t="s">
        <v>1187</v>
      </c>
      <c r="G20" s="79">
        <v>171.36</v>
      </c>
      <c r="H20" s="29" t="s">
        <v>20</v>
      </c>
      <c r="I20" s="29" t="s">
        <v>19</v>
      </c>
      <c r="J20" s="80" t="s">
        <v>1435</v>
      </c>
      <c r="K20" s="56" t="s">
        <v>1245</v>
      </c>
      <c r="L20" s="32">
        <v>0</v>
      </c>
      <c r="M20" s="32">
        <v>805</v>
      </c>
      <c r="N20" s="56" t="s">
        <v>1264</v>
      </c>
      <c r="O20" s="57">
        <f t="shared" si="0"/>
        <v>171.36</v>
      </c>
      <c r="P20" s="25">
        <v>1139</v>
      </c>
      <c r="Q20" s="18" t="s">
        <v>1425</v>
      </c>
      <c r="R20" s="21">
        <v>0</v>
      </c>
      <c r="S20" s="2"/>
    </row>
    <row r="21" spans="1:19" s="9" customFormat="1" ht="29.25" customHeight="1" x14ac:dyDescent="0.2">
      <c r="A21" s="7">
        <v>12</v>
      </c>
      <c r="B21" s="18">
        <v>894</v>
      </c>
      <c r="C21" s="19" t="s">
        <v>1385</v>
      </c>
      <c r="D21" s="76">
        <v>13940325</v>
      </c>
      <c r="E21" s="19" t="s">
        <v>1385</v>
      </c>
      <c r="F21" s="78" t="s">
        <v>1187</v>
      </c>
      <c r="G21" s="79">
        <v>190.4</v>
      </c>
      <c r="H21" s="29" t="s">
        <v>20</v>
      </c>
      <c r="I21" s="29" t="s">
        <v>19</v>
      </c>
      <c r="J21" s="80" t="s">
        <v>1435</v>
      </c>
      <c r="K21" s="56" t="s">
        <v>1245</v>
      </c>
      <c r="L21" s="32">
        <v>0</v>
      </c>
      <c r="M21" s="32">
        <v>797</v>
      </c>
      <c r="N21" s="56" t="s">
        <v>1245</v>
      </c>
      <c r="O21" s="57">
        <f t="shared" si="0"/>
        <v>190.4</v>
      </c>
      <c r="P21" s="25">
        <v>1139</v>
      </c>
      <c r="Q21" s="18" t="s">
        <v>1425</v>
      </c>
      <c r="R21" s="21">
        <v>0</v>
      </c>
      <c r="S21" s="2"/>
    </row>
    <row r="22" spans="1:19" s="9" customFormat="1" ht="29.25" customHeight="1" x14ac:dyDescent="0.2">
      <c r="A22" s="7">
        <v>13</v>
      </c>
      <c r="B22" s="18">
        <v>895</v>
      </c>
      <c r="C22" s="19" t="s">
        <v>1385</v>
      </c>
      <c r="D22" s="76">
        <v>13940419</v>
      </c>
      <c r="E22" s="19" t="s">
        <v>1385</v>
      </c>
      <c r="F22" s="78" t="s">
        <v>1187</v>
      </c>
      <c r="G22" s="79">
        <v>42.84</v>
      </c>
      <c r="H22" s="29" t="s">
        <v>20</v>
      </c>
      <c r="I22" s="29" t="s">
        <v>19</v>
      </c>
      <c r="J22" s="80" t="s">
        <v>1435</v>
      </c>
      <c r="K22" s="56" t="s">
        <v>1245</v>
      </c>
      <c r="L22" s="32">
        <v>0</v>
      </c>
      <c r="M22" s="32">
        <v>804</v>
      </c>
      <c r="N22" s="56" t="s">
        <v>1264</v>
      </c>
      <c r="O22" s="57">
        <f t="shared" si="0"/>
        <v>42.84</v>
      </c>
      <c r="P22" s="25">
        <v>1139</v>
      </c>
      <c r="Q22" s="18" t="s">
        <v>1425</v>
      </c>
      <c r="R22" s="21">
        <v>0</v>
      </c>
      <c r="S22" s="2"/>
    </row>
    <row r="23" spans="1:19" s="9" customFormat="1" ht="29.25" customHeight="1" x14ac:dyDescent="0.2">
      <c r="A23" s="7">
        <v>14</v>
      </c>
      <c r="B23" s="18">
        <v>888</v>
      </c>
      <c r="C23" s="19" t="s">
        <v>1385</v>
      </c>
      <c r="D23" s="76">
        <v>15318</v>
      </c>
      <c r="E23" s="19" t="s">
        <v>1219</v>
      </c>
      <c r="F23" s="78" t="s">
        <v>1417</v>
      </c>
      <c r="G23" s="79">
        <v>391.74</v>
      </c>
      <c r="H23" s="29" t="s">
        <v>20</v>
      </c>
      <c r="I23" s="29" t="s">
        <v>19</v>
      </c>
      <c r="J23" s="80" t="s">
        <v>1436</v>
      </c>
      <c r="K23" s="56" t="s">
        <v>1245</v>
      </c>
      <c r="L23" s="32">
        <v>0</v>
      </c>
      <c r="M23" s="32">
        <v>796</v>
      </c>
      <c r="N23" s="56" t="s">
        <v>1245</v>
      </c>
      <c r="O23" s="57">
        <f t="shared" si="0"/>
        <v>391.74</v>
      </c>
      <c r="P23" s="25">
        <v>1140</v>
      </c>
      <c r="Q23" s="18" t="s">
        <v>1425</v>
      </c>
      <c r="R23" s="21">
        <v>0</v>
      </c>
      <c r="S23" s="2"/>
    </row>
    <row r="24" spans="1:19" s="9" customFormat="1" ht="29.25" customHeight="1" x14ac:dyDescent="0.2">
      <c r="A24" s="7">
        <v>15</v>
      </c>
      <c r="B24" s="18">
        <v>891</v>
      </c>
      <c r="C24" s="19" t="s">
        <v>1385</v>
      </c>
      <c r="D24" s="76">
        <v>15319</v>
      </c>
      <c r="E24" s="19" t="s">
        <v>1219</v>
      </c>
      <c r="F24" s="78" t="s">
        <v>1417</v>
      </c>
      <c r="G24" s="79">
        <v>1783.39</v>
      </c>
      <c r="H24" s="29" t="s">
        <v>20</v>
      </c>
      <c r="I24" s="29" t="s">
        <v>19</v>
      </c>
      <c r="J24" s="80" t="s">
        <v>1437</v>
      </c>
      <c r="K24" s="56" t="s">
        <v>1245</v>
      </c>
      <c r="L24" s="32">
        <v>0</v>
      </c>
      <c r="M24" s="32">
        <v>848</v>
      </c>
      <c r="N24" s="56" t="s">
        <v>1298</v>
      </c>
      <c r="O24" s="57">
        <f t="shared" si="0"/>
        <v>1783.39</v>
      </c>
      <c r="P24" s="25">
        <v>1140</v>
      </c>
      <c r="Q24" s="18" t="s">
        <v>1425</v>
      </c>
      <c r="R24" s="21">
        <v>0</v>
      </c>
      <c r="S24" s="2"/>
    </row>
    <row r="25" spans="1:19" s="9" customFormat="1" ht="29.25" customHeight="1" x14ac:dyDescent="0.2">
      <c r="A25" s="7">
        <v>16</v>
      </c>
      <c r="B25" s="18">
        <v>890</v>
      </c>
      <c r="C25" s="19" t="s">
        <v>1385</v>
      </c>
      <c r="D25" s="76">
        <v>15320</v>
      </c>
      <c r="E25" s="19" t="s">
        <v>1219</v>
      </c>
      <c r="F25" s="78" t="s">
        <v>1417</v>
      </c>
      <c r="G25" s="79">
        <v>3843.06</v>
      </c>
      <c r="H25" s="29" t="s">
        <v>20</v>
      </c>
      <c r="I25" s="29" t="s">
        <v>19</v>
      </c>
      <c r="J25" s="80" t="s">
        <v>1438</v>
      </c>
      <c r="K25" s="56" t="s">
        <v>1245</v>
      </c>
      <c r="L25" s="32">
        <v>0</v>
      </c>
      <c r="M25" s="32">
        <v>852</v>
      </c>
      <c r="N25" s="56" t="s">
        <v>1298</v>
      </c>
      <c r="O25" s="57">
        <f t="shared" si="0"/>
        <v>3843.06</v>
      </c>
      <c r="P25" s="25">
        <v>1140</v>
      </c>
      <c r="Q25" s="18" t="s">
        <v>1425</v>
      </c>
      <c r="R25" s="21">
        <v>0</v>
      </c>
      <c r="S25" s="2"/>
    </row>
    <row r="26" spans="1:19" s="9" customFormat="1" ht="29.25" customHeight="1" x14ac:dyDescent="0.2">
      <c r="A26" s="7">
        <v>17</v>
      </c>
      <c r="B26" s="18">
        <v>889</v>
      </c>
      <c r="C26" s="19" t="s">
        <v>1385</v>
      </c>
      <c r="D26" s="76">
        <v>15353</v>
      </c>
      <c r="E26" s="19" t="s">
        <v>1259</v>
      </c>
      <c r="F26" s="78" t="s">
        <v>1417</v>
      </c>
      <c r="G26" s="79">
        <v>8267.8799999999992</v>
      </c>
      <c r="H26" s="29" t="s">
        <v>20</v>
      </c>
      <c r="I26" s="29" t="s">
        <v>19</v>
      </c>
      <c r="J26" s="80" t="s">
        <v>1439</v>
      </c>
      <c r="K26" s="56" t="s">
        <v>1245</v>
      </c>
      <c r="L26" s="32">
        <v>0</v>
      </c>
      <c r="M26" s="32">
        <v>853</v>
      </c>
      <c r="N26" s="56" t="s">
        <v>1298</v>
      </c>
      <c r="O26" s="57">
        <f t="shared" si="0"/>
        <v>8267.8799999999992</v>
      </c>
      <c r="P26" s="25">
        <v>1140</v>
      </c>
      <c r="Q26" s="18" t="s">
        <v>1425</v>
      </c>
      <c r="R26" s="21">
        <v>0</v>
      </c>
      <c r="S26" s="2"/>
    </row>
    <row r="27" spans="1:19" s="9" customFormat="1" ht="29.25" customHeight="1" x14ac:dyDescent="0.2">
      <c r="A27" s="7">
        <v>18</v>
      </c>
      <c r="B27" s="18">
        <v>866</v>
      </c>
      <c r="C27" s="19" t="s">
        <v>1290</v>
      </c>
      <c r="D27" s="76">
        <v>26982</v>
      </c>
      <c r="E27" s="19" t="s">
        <v>1290</v>
      </c>
      <c r="F27" s="78" t="s">
        <v>1418</v>
      </c>
      <c r="G27" s="79">
        <v>2065.84</v>
      </c>
      <c r="H27" s="29" t="s">
        <v>20</v>
      </c>
      <c r="I27" s="29" t="s">
        <v>19</v>
      </c>
      <c r="J27" s="80" t="s">
        <v>1440</v>
      </c>
      <c r="K27" s="56" t="s">
        <v>1229</v>
      </c>
      <c r="L27" s="32">
        <v>0</v>
      </c>
      <c r="M27" s="32">
        <v>790</v>
      </c>
      <c r="N27" s="56" t="s">
        <v>1243</v>
      </c>
      <c r="O27" s="57">
        <f t="shared" si="0"/>
        <v>2065.84</v>
      </c>
      <c r="P27" s="25">
        <v>1141</v>
      </c>
      <c r="Q27" s="18" t="s">
        <v>1425</v>
      </c>
      <c r="R27" s="21">
        <v>0</v>
      </c>
      <c r="S27" s="2"/>
    </row>
    <row r="28" spans="1:19" s="9" customFormat="1" ht="29.25" customHeight="1" x14ac:dyDescent="0.2">
      <c r="A28" s="7">
        <v>19</v>
      </c>
      <c r="B28" s="18">
        <v>941</v>
      </c>
      <c r="C28" s="19" t="s">
        <v>1422</v>
      </c>
      <c r="D28" s="76">
        <v>11645</v>
      </c>
      <c r="E28" s="19" t="s">
        <v>1276</v>
      </c>
      <c r="F28" s="78" t="s">
        <v>1419</v>
      </c>
      <c r="G28" s="79">
        <v>800</v>
      </c>
      <c r="H28" s="29" t="s">
        <v>20</v>
      </c>
      <c r="I28" s="29" t="s">
        <v>19</v>
      </c>
      <c r="J28" s="80" t="s">
        <v>1441</v>
      </c>
      <c r="K28" s="56" t="s">
        <v>1298</v>
      </c>
      <c r="L28" s="32">
        <v>0</v>
      </c>
      <c r="M28" s="32">
        <v>828</v>
      </c>
      <c r="N28" s="56" t="s">
        <v>1311</v>
      </c>
      <c r="O28" s="57">
        <f t="shared" si="0"/>
        <v>800</v>
      </c>
      <c r="P28" s="25">
        <v>1142</v>
      </c>
      <c r="Q28" s="18" t="s">
        <v>1425</v>
      </c>
      <c r="R28" s="21">
        <v>0</v>
      </c>
      <c r="S28" s="2"/>
    </row>
    <row r="29" spans="1:19" s="9" customFormat="1" ht="29.25" customHeight="1" x14ac:dyDescent="0.2">
      <c r="A29" s="7">
        <v>20</v>
      </c>
      <c r="B29" s="18">
        <v>873</v>
      </c>
      <c r="C29" s="19" t="s">
        <v>1385</v>
      </c>
      <c r="D29" s="76">
        <v>212632</v>
      </c>
      <c r="E29" s="19" t="s">
        <v>1219</v>
      </c>
      <c r="F29" s="78" t="s">
        <v>1322</v>
      </c>
      <c r="G29" s="79">
        <v>3903.23</v>
      </c>
      <c r="H29" s="29" t="s">
        <v>20</v>
      </c>
      <c r="I29" s="29" t="s">
        <v>19</v>
      </c>
      <c r="J29" s="80" t="s">
        <v>1442</v>
      </c>
      <c r="K29" s="56" t="s">
        <v>1243</v>
      </c>
      <c r="L29" s="32">
        <v>0</v>
      </c>
      <c r="M29" s="32">
        <v>799</v>
      </c>
      <c r="N29" s="56" t="s">
        <v>1245</v>
      </c>
      <c r="O29" s="57">
        <f t="shared" si="0"/>
        <v>3903.23</v>
      </c>
      <c r="P29" s="25">
        <v>1143</v>
      </c>
      <c r="Q29" s="18" t="s">
        <v>1425</v>
      </c>
      <c r="R29" s="21">
        <v>0</v>
      </c>
      <c r="S29" s="2"/>
    </row>
    <row r="30" spans="1:19" s="9" customFormat="1" ht="29.25" customHeight="1" x14ac:dyDescent="0.2">
      <c r="A30" s="7">
        <v>21</v>
      </c>
      <c r="B30" s="18">
        <v>872</v>
      </c>
      <c r="C30" s="19" t="s">
        <v>1385</v>
      </c>
      <c r="D30" s="76">
        <v>212633</v>
      </c>
      <c r="E30" s="19" t="s">
        <v>1219</v>
      </c>
      <c r="F30" s="78" t="s">
        <v>1322</v>
      </c>
      <c r="G30" s="79">
        <v>3514.38</v>
      </c>
      <c r="H30" s="29" t="s">
        <v>20</v>
      </c>
      <c r="I30" s="29" t="s">
        <v>19</v>
      </c>
      <c r="J30" s="80" t="s">
        <v>1443</v>
      </c>
      <c r="K30" s="56" t="s">
        <v>1243</v>
      </c>
      <c r="L30" s="32">
        <v>0</v>
      </c>
      <c r="M30" s="32">
        <v>813</v>
      </c>
      <c r="N30" s="56" t="s">
        <v>1269</v>
      </c>
      <c r="O30" s="57">
        <f t="shared" ref="O30:O39" si="1">G30</f>
        <v>3514.38</v>
      </c>
      <c r="P30" s="25">
        <v>1143</v>
      </c>
      <c r="Q30" s="18" t="s">
        <v>1425</v>
      </c>
      <c r="R30" s="21">
        <v>0</v>
      </c>
      <c r="S30" s="2"/>
    </row>
    <row r="31" spans="1:19" s="9" customFormat="1" ht="29.25" customHeight="1" x14ac:dyDescent="0.2">
      <c r="A31" s="7">
        <v>22</v>
      </c>
      <c r="B31" s="18">
        <v>875</v>
      </c>
      <c r="C31" s="19" t="s">
        <v>1385</v>
      </c>
      <c r="D31" s="76">
        <v>212737</v>
      </c>
      <c r="E31" s="19" t="s">
        <v>1259</v>
      </c>
      <c r="F31" s="78" t="s">
        <v>1322</v>
      </c>
      <c r="G31" s="79">
        <v>1941.1</v>
      </c>
      <c r="H31" s="29" t="s">
        <v>20</v>
      </c>
      <c r="I31" s="29" t="s">
        <v>19</v>
      </c>
      <c r="J31" s="80" t="s">
        <v>1444</v>
      </c>
      <c r="K31" s="56" t="s">
        <v>1243</v>
      </c>
      <c r="L31" s="32">
        <v>0</v>
      </c>
      <c r="M31" s="32">
        <v>819</v>
      </c>
      <c r="N31" s="56" t="s">
        <v>1269</v>
      </c>
      <c r="O31" s="57">
        <f t="shared" si="1"/>
        <v>1941.1</v>
      </c>
      <c r="P31" s="25">
        <v>1143</v>
      </c>
      <c r="Q31" s="18" t="s">
        <v>1425</v>
      </c>
      <c r="R31" s="21">
        <v>0</v>
      </c>
      <c r="S31" s="2"/>
    </row>
    <row r="32" spans="1:19" s="9" customFormat="1" ht="29.25" customHeight="1" x14ac:dyDescent="0.2">
      <c r="A32" s="7">
        <v>23</v>
      </c>
      <c r="B32" s="18">
        <v>879</v>
      </c>
      <c r="C32" s="19" t="s">
        <v>1385</v>
      </c>
      <c r="D32" s="76">
        <v>212742</v>
      </c>
      <c r="E32" s="19" t="s">
        <v>1259</v>
      </c>
      <c r="F32" s="78" t="s">
        <v>1322</v>
      </c>
      <c r="G32" s="79">
        <v>1990.4</v>
      </c>
      <c r="H32" s="29" t="s">
        <v>20</v>
      </c>
      <c r="I32" s="29" t="s">
        <v>19</v>
      </c>
      <c r="J32" s="80" t="s">
        <v>1445</v>
      </c>
      <c r="K32" s="56" t="s">
        <v>1243</v>
      </c>
      <c r="L32" s="32">
        <v>0</v>
      </c>
      <c r="M32" s="32">
        <v>814</v>
      </c>
      <c r="N32" s="56" t="s">
        <v>1269</v>
      </c>
      <c r="O32" s="57">
        <f t="shared" si="1"/>
        <v>1990.4</v>
      </c>
      <c r="P32" s="25">
        <v>1143</v>
      </c>
      <c r="Q32" s="18" t="s">
        <v>1425</v>
      </c>
      <c r="R32" s="21">
        <v>0</v>
      </c>
      <c r="S32" s="2"/>
    </row>
    <row r="33" spans="1:19" s="9" customFormat="1" ht="29.25" customHeight="1" x14ac:dyDescent="0.2">
      <c r="A33" s="7">
        <v>24</v>
      </c>
      <c r="B33" s="18">
        <v>874</v>
      </c>
      <c r="C33" s="19" t="s">
        <v>1385</v>
      </c>
      <c r="D33" s="76">
        <v>212748</v>
      </c>
      <c r="E33" s="19" t="s">
        <v>1259</v>
      </c>
      <c r="F33" s="78" t="s">
        <v>1322</v>
      </c>
      <c r="G33" s="79">
        <v>2005.82</v>
      </c>
      <c r="H33" s="29" t="s">
        <v>20</v>
      </c>
      <c r="I33" s="29" t="s">
        <v>19</v>
      </c>
      <c r="J33" s="80" t="s">
        <v>1446</v>
      </c>
      <c r="K33" s="56" t="s">
        <v>1243</v>
      </c>
      <c r="L33" s="32">
        <v>0</v>
      </c>
      <c r="M33" s="32">
        <v>818</v>
      </c>
      <c r="N33" s="56" t="s">
        <v>1269</v>
      </c>
      <c r="O33" s="57">
        <f t="shared" si="1"/>
        <v>2005.82</v>
      </c>
      <c r="P33" s="25">
        <v>1143</v>
      </c>
      <c r="Q33" s="18" t="s">
        <v>1425</v>
      </c>
      <c r="R33" s="21">
        <v>0</v>
      </c>
      <c r="S33" s="2"/>
    </row>
    <row r="34" spans="1:19" s="9" customFormat="1" ht="29.25" customHeight="1" x14ac:dyDescent="0.2">
      <c r="A34" s="7">
        <v>25</v>
      </c>
      <c r="B34" s="18">
        <v>883</v>
      </c>
      <c r="C34" s="19" t="s">
        <v>1385</v>
      </c>
      <c r="D34" s="76">
        <v>212827</v>
      </c>
      <c r="E34" s="19" t="s">
        <v>1236</v>
      </c>
      <c r="F34" s="78" t="s">
        <v>1322</v>
      </c>
      <c r="G34" s="79">
        <v>4904.63</v>
      </c>
      <c r="H34" s="29" t="s">
        <v>20</v>
      </c>
      <c r="I34" s="29" t="s">
        <v>19</v>
      </c>
      <c r="J34" s="80" t="s">
        <v>1447</v>
      </c>
      <c r="K34" s="56" t="s">
        <v>1243</v>
      </c>
      <c r="L34" s="32">
        <v>0</v>
      </c>
      <c r="M34" s="32">
        <v>825</v>
      </c>
      <c r="N34" s="56" t="s">
        <v>1281</v>
      </c>
      <c r="O34" s="57">
        <f t="shared" si="1"/>
        <v>4904.63</v>
      </c>
      <c r="P34" s="25">
        <v>1143</v>
      </c>
      <c r="Q34" s="18" t="s">
        <v>1425</v>
      </c>
      <c r="R34" s="21">
        <v>0</v>
      </c>
      <c r="S34" s="2"/>
    </row>
    <row r="35" spans="1:19" s="9" customFormat="1" ht="29.25" customHeight="1" x14ac:dyDescent="0.2">
      <c r="A35" s="7">
        <v>26</v>
      </c>
      <c r="B35" s="18">
        <v>882</v>
      </c>
      <c r="C35" s="19" t="s">
        <v>1385</v>
      </c>
      <c r="D35" s="76">
        <v>212898</v>
      </c>
      <c r="E35" s="19" t="s">
        <v>1236</v>
      </c>
      <c r="F35" s="78" t="s">
        <v>1322</v>
      </c>
      <c r="G35" s="79">
        <v>2367.5500000000002</v>
      </c>
      <c r="H35" s="29" t="s">
        <v>20</v>
      </c>
      <c r="I35" s="29" t="s">
        <v>19</v>
      </c>
      <c r="J35" s="80" t="s">
        <v>1448</v>
      </c>
      <c r="K35" s="56" t="s">
        <v>1243</v>
      </c>
      <c r="L35" s="32">
        <v>0</v>
      </c>
      <c r="M35" s="32">
        <v>820</v>
      </c>
      <c r="N35" s="56" t="s">
        <v>1269</v>
      </c>
      <c r="O35" s="57">
        <f t="shared" si="1"/>
        <v>2367.5500000000002</v>
      </c>
      <c r="P35" s="25">
        <v>1143</v>
      </c>
      <c r="Q35" s="18" t="s">
        <v>1425</v>
      </c>
      <c r="R35" s="21">
        <v>0</v>
      </c>
      <c r="S35" s="2"/>
    </row>
    <row r="36" spans="1:19" s="9" customFormat="1" ht="29.25" customHeight="1" x14ac:dyDescent="0.2">
      <c r="A36" s="7">
        <v>27</v>
      </c>
      <c r="B36" s="18">
        <v>881</v>
      </c>
      <c r="C36" s="19" t="s">
        <v>1385</v>
      </c>
      <c r="D36" s="76">
        <v>212905</v>
      </c>
      <c r="E36" s="19" t="s">
        <v>1236</v>
      </c>
      <c r="F36" s="78" t="s">
        <v>1322</v>
      </c>
      <c r="G36" s="79">
        <v>7804.42</v>
      </c>
      <c r="H36" s="29" t="s">
        <v>20</v>
      </c>
      <c r="I36" s="29" t="s">
        <v>19</v>
      </c>
      <c r="J36" s="80" t="s">
        <v>1449</v>
      </c>
      <c r="K36" s="56" t="s">
        <v>1243</v>
      </c>
      <c r="L36" s="32">
        <v>0</v>
      </c>
      <c r="M36" s="32">
        <v>826</v>
      </c>
      <c r="N36" s="56" t="s">
        <v>1281</v>
      </c>
      <c r="O36" s="57">
        <f t="shared" si="1"/>
        <v>7804.42</v>
      </c>
      <c r="P36" s="25">
        <v>1143</v>
      </c>
      <c r="Q36" s="18" t="s">
        <v>1425</v>
      </c>
      <c r="R36" s="21">
        <v>0</v>
      </c>
      <c r="S36" s="2"/>
    </row>
    <row r="37" spans="1:19" s="9" customFormat="1" ht="29.25" customHeight="1" x14ac:dyDescent="0.2">
      <c r="A37" s="7">
        <v>28</v>
      </c>
      <c r="B37" s="18">
        <v>907</v>
      </c>
      <c r="C37" s="19" t="s">
        <v>1272</v>
      </c>
      <c r="D37" s="76">
        <v>213038</v>
      </c>
      <c r="E37" s="19" t="s">
        <v>1306</v>
      </c>
      <c r="F37" s="78" t="s">
        <v>1322</v>
      </c>
      <c r="G37" s="79">
        <v>2465.88</v>
      </c>
      <c r="H37" s="29" t="s">
        <v>20</v>
      </c>
      <c r="I37" s="29" t="s">
        <v>19</v>
      </c>
      <c r="J37" s="80" t="s">
        <v>1450</v>
      </c>
      <c r="K37" s="56" t="s">
        <v>1264</v>
      </c>
      <c r="L37" s="32">
        <v>0</v>
      </c>
      <c r="M37" s="32">
        <v>829</v>
      </c>
      <c r="N37" s="56" t="s">
        <v>1281</v>
      </c>
      <c r="O37" s="57">
        <f t="shared" si="1"/>
        <v>2465.88</v>
      </c>
      <c r="P37" s="25">
        <v>1143</v>
      </c>
      <c r="Q37" s="18" t="s">
        <v>1425</v>
      </c>
      <c r="R37" s="21">
        <v>0</v>
      </c>
      <c r="S37" s="2"/>
    </row>
    <row r="38" spans="1:19" s="9" customFormat="1" ht="29.25" customHeight="1" x14ac:dyDescent="0.2">
      <c r="A38" s="7">
        <v>29</v>
      </c>
      <c r="B38" s="18">
        <v>906</v>
      </c>
      <c r="C38" s="19" t="s">
        <v>1272</v>
      </c>
      <c r="D38" s="76">
        <v>213052</v>
      </c>
      <c r="E38" s="19" t="s">
        <v>1306</v>
      </c>
      <c r="F38" s="78" t="s">
        <v>1322</v>
      </c>
      <c r="G38" s="79">
        <v>3760.55</v>
      </c>
      <c r="H38" s="29" t="s">
        <v>20</v>
      </c>
      <c r="I38" s="29" t="s">
        <v>19</v>
      </c>
      <c r="J38" s="80" t="s">
        <v>1451</v>
      </c>
      <c r="K38" s="56" t="s">
        <v>1264</v>
      </c>
      <c r="L38" s="32">
        <v>0</v>
      </c>
      <c r="M38" s="32">
        <v>830</v>
      </c>
      <c r="N38" s="56" t="s">
        <v>1281</v>
      </c>
      <c r="O38" s="57">
        <f t="shared" si="1"/>
        <v>3760.55</v>
      </c>
      <c r="P38" s="25">
        <v>1143</v>
      </c>
      <c r="Q38" s="18" t="s">
        <v>1425</v>
      </c>
      <c r="R38" s="21">
        <v>0</v>
      </c>
      <c r="S38" s="2"/>
    </row>
    <row r="39" spans="1:19" s="9" customFormat="1" ht="29.25" customHeight="1" x14ac:dyDescent="0.2">
      <c r="A39" s="7">
        <v>30</v>
      </c>
      <c r="B39" s="18">
        <v>912</v>
      </c>
      <c r="C39" s="19" t="s">
        <v>1272</v>
      </c>
      <c r="D39" s="76">
        <v>213144</v>
      </c>
      <c r="E39" s="19" t="s">
        <v>1385</v>
      </c>
      <c r="F39" s="78" t="s">
        <v>1322</v>
      </c>
      <c r="G39" s="79">
        <v>7156.64</v>
      </c>
      <c r="H39" s="29" t="s">
        <v>20</v>
      </c>
      <c r="I39" s="29" t="s">
        <v>19</v>
      </c>
      <c r="J39" s="80" t="s">
        <v>1452</v>
      </c>
      <c r="K39" s="56" t="s">
        <v>1264</v>
      </c>
      <c r="L39" s="32">
        <v>0</v>
      </c>
      <c r="M39" s="32">
        <v>847</v>
      </c>
      <c r="N39" s="56" t="s">
        <v>1298</v>
      </c>
      <c r="O39" s="57">
        <f t="shared" si="1"/>
        <v>7156.64</v>
      </c>
      <c r="P39" s="25">
        <v>1143</v>
      </c>
      <c r="Q39" s="18" t="s">
        <v>1425</v>
      </c>
      <c r="R39" s="21">
        <v>0</v>
      </c>
      <c r="S39" s="2"/>
    </row>
    <row r="40" spans="1:19" s="9" customFormat="1" ht="29.25" customHeight="1" x14ac:dyDescent="0.2">
      <c r="A40" s="7">
        <v>31</v>
      </c>
      <c r="B40" s="18">
        <v>980</v>
      </c>
      <c r="C40" s="19" t="s">
        <v>1399</v>
      </c>
      <c r="D40" s="76">
        <v>47</v>
      </c>
      <c r="E40" s="19" t="s">
        <v>1290</v>
      </c>
      <c r="F40" s="29" t="s">
        <v>1468</v>
      </c>
      <c r="G40" s="54">
        <v>1098.72</v>
      </c>
      <c r="H40" s="29" t="s">
        <v>20</v>
      </c>
      <c r="I40" s="29" t="s">
        <v>19</v>
      </c>
      <c r="J40" s="71" t="s">
        <v>1469</v>
      </c>
      <c r="K40" s="56" t="s">
        <v>1070</v>
      </c>
      <c r="L40" s="32">
        <v>0</v>
      </c>
      <c r="M40" s="32">
        <v>140</v>
      </c>
      <c r="N40" s="56" t="s">
        <v>1424</v>
      </c>
      <c r="O40" s="57">
        <f>G40</f>
        <v>1098.72</v>
      </c>
      <c r="P40" s="25">
        <v>1147</v>
      </c>
      <c r="Q40" s="18" t="s">
        <v>1425</v>
      </c>
      <c r="R40" s="21">
        <v>0</v>
      </c>
      <c r="S40" s="2"/>
    </row>
  </sheetData>
  <mergeCells count="22">
    <mergeCell ref="N6:N8"/>
    <mergeCell ref="A6:A8"/>
    <mergeCell ref="B6:C6"/>
    <mergeCell ref="D6:G6"/>
    <mergeCell ref="H6:H8"/>
    <mergeCell ref="I6:I8"/>
    <mergeCell ref="O6:O8"/>
    <mergeCell ref="P6:Q6"/>
    <mergeCell ref="D2:J2"/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J6:J8"/>
    <mergeCell ref="K6:K8"/>
    <mergeCell ref="L6:L8"/>
    <mergeCell ref="M6:M8"/>
  </mergeCells>
  <phoneticPr fontId="22" type="noConversion"/>
  <pageMargins left="0.7" right="0.7" top="0.75" bottom="0.75" header="0.3" footer="0.3"/>
</worksheet>
</file>

<file path=xl/worksheets/sheet1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800-000000000000}">
  <dimension ref="A1:AC13"/>
  <sheetViews>
    <sheetView workbookViewId="0">
      <selection sqref="A1:IV65536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4" x14ac:dyDescent="0.2">
      <c r="A10" s="7">
        <v>1</v>
      </c>
      <c r="B10" s="18">
        <v>915</v>
      </c>
      <c r="C10" s="19" t="s">
        <v>1272</v>
      </c>
      <c r="D10" s="76">
        <v>230900162</v>
      </c>
      <c r="E10" s="19" t="s">
        <v>1306</v>
      </c>
      <c r="F10" s="78" t="s">
        <v>1470</v>
      </c>
      <c r="G10" s="79">
        <f>32821.43</f>
        <v>32821.43</v>
      </c>
      <c r="H10" s="29" t="s">
        <v>20</v>
      </c>
      <c r="I10" s="29" t="s">
        <v>19</v>
      </c>
      <c r="J10" s="80" t="s">
        <v>1474</v>
      </c>
      <c r="K10" s="56" t="s">
        <v>1269</v>
      </c>
      <c r="L10" s="32">
        <v>0</v>
      </c>
      <c r="M10" s="32">
        <v>807</v>
      </c>
      <c r="N10" s="56" t="s">
        <v>1269</v>
      </c>
      <c r="O10" s="57">
        <f>G10</f>
        <v>32821.43</v>
      </c>
      <c r="P10" s="25">
        <v>1148</v>
      </c>
      <c r="Q10" s="18" t="s">
        <v>1473</v>
      </c>
      <c r="R10" s="21">
        <v>0</v>
      </c>
      <c r="S10" s="2"/>
    </row>
    <row r="11" spans="1:29" s="9" customFormat="1" ht="24" x14ac:dyDescent="0.2">
      <c r="A11" s="7">
        <v>2</v>
      </c>
      <c r="B11" s="18">
        <v>913</v>
      </c>
      <c r="C11" s="19" t="s">
        <v>1272</v>
      </c>
      <c r="D11" s="76">
        <v>230900164</v>
      </c>
      <c r="E11" s="19" t="s">
        <v>1306</v>
      </c>
      <c r="F11" s="78" t="s">
        <v>1470</v>
      </c>
      <c r="G11" s="79">
        <v>7184.63</v>
      </c>
      <c r="H11" s="29" t="s">
        <v>20</v>
      </c>
      <c r="I11" s="29" t="s">
        <v>19</v>
      </c>
      <c r="J11" s="80" t="s">
        <v>1472</v>
      </c>
      <c r="K11" s="56" t="s">
        <v>1269</v>
      </c>
      <c r="L11" s="32">
        <v>0</v>
      </c>
      <c r="M11" s="32">
        <v>860</v>
      </c>
      <c r="N11" s="56" t="s">
        <v>1311</v>
      </c>
      <c r="O11" s="57">
        <f>G11</f>
        <v>7184.63</v>
      </c>
      <c r="P11" s="25">
        <v>1148</v>
      </c>
      <c r="Q11" s="18" t="s">
        <v>1473</v>
      </c>
      <c r="R11" s="21">
        <v>0</v>
      </c>
      <c r="S11" s="2"/>
    </row>
    <row r="12" spans="1:29" s="9" customFormat="1" ht="29.25" customHeight="1" x14ac:dyDescent="0.2">
      <c r="A12" s="7">
        <v>3</v>
      </c>
      <c r="B12" s="18">
        <v>2013</v>
      </c>
      <c r="C12" s="19" t="s">
        <v>1477</v>
      </c>
      <c r="D12" s="76">
        <v>237174560</v>
      </c>
      <c r="E12" s="19" t="s">
        <v>1475</v>
      </c>
      <c r="F12" s="78" t="s">
        <v>1471</v>
      </c>
      <c r="G12" s="79">
        <v>99683.45</v>
      </c>
      <c r="H12" s="29" t="s">
        <v>20</v>
      </c>
      <c r="I12" s="29" t="s">
        <v>19</v>
      </c>
      <c r="J12" s="80" t="s">
        <v>1476</v>
      </c>
      <c r="K12" s="56" t="s">
        <v>1473</v>
      </c>
      <c r="L12" s="32">
        <v>0</v>
      </c>
      <c r="M12" s="32">
        <v>951</v>
      </c>
      <c r="N12" s="56" t="s">
        <v>1473</v>
      </c>
      <c r="O12" s="57">
        <f>G12</f>
        <v>99683.45</v>
      </c>
      <c r="P12" s="25">
        <v>1149</v>
      </c>
      <c r="Q12" s="18" t="s">
        <v>1473</v>
      </c>
      <c r="R12" s="21">
        <v>0</v>
      </c>
      <c r="S12" s="2"/>
    </row>
    <row r="13" spans="1:29" s="9" customFormat="1" ht="29.25" customHeight="1" x14ac:dyDescent="0.2">
      <c r="A13" s="7">
        <v>4</v>
      </c>
      <c r="B13" s="18">
        <v>2012</v>
      </c>
      <c r="C13" s="19" t="s">
        <v>1477</v>
      </c>
      <c r="D13" s="76">
        <v>237174562</v>
      </c>
      <c r="E13" s="19" t="s">
        <v>1424</v>
      </c>
      <c r="F13" s="78" t="s">
        <v>1471</v>
      </c>
      <c r="G13" s="79">
        <f>1912.59</f>
        <v>1912.59</v>
      </c>
      <c r="H13" s="29" t="s">
        <v>20</v>
      </c>
      <c r="I13" s="29" t="s">
        <v>19</v>
      </c>
      <c r="J13" s="80" t="s">
        <v>1476</v>
      </c>
      <c r="K13" s="56" t="s">
        <v>1473</v>
      </c>
      <c r="L13" s="32">
        <v>0</v>
      </c>
      <c r="M13" s="32">
        <v>952</v>
      </c>
      <c r="N13" s="56" t="s">
        <v>1473</v>
      </c>
      <c r="O13" s="57">
        <f>G13</f>
        <v>1912.59</v>
      </c>
      <c r="P13" s="25">
        <v>1149</v>
      </c>
      <c r="Q13" s="18" t="s">
        <v>1473</v>
      </c>
      <c r="R13" s="21">
        <v>0</v>
      </c>
      <c r="S13" s="2"/>
    </row>
  </sheetData>
  <mergeCells count="21">
    <mergeCell ref="P6:Q6"/>
    <mergeCell ref="J6:J8"/>
    <mergeCell ref="C7:C8"/>
    <mergeCell ref="Q7:Q8"/>
    <mergeCell ref="R6:R8"/>
    <mergeCell ref="O6:O8"/>
    <mergeCell ref="N6:N8"/>
    <mergeCell ref="L6:L8"/>
    <mergeCell ref="M6:M8"/>
    <mergeCell ref="F7:F8"/>
    <mergeCell ref="P7:P8"/>
    <mergeCell ref="K6:K8"/>
    <mergeCell ref="A6:A8"/>
    <mergeCell ref="B6:C6"/>
    <mergeCell ref="D6:G6"/>
    <mergeCell ref="H6:H8"/>
    <mergeCell ref="I6:I8"/>
    <mergeCell ref="B7:B8"/>
    <mergeCell ref="D7:D8"/>
    <mergeCell ref="E7:E8"/>
    <mergeCell ref="G7:G8"/>
  </mergeCells>
  <pageMargins left="0.7" right="0.7" top="0.75" bottom="0.75" header="0.3" footer="0.3"/>
</worksheet>
</file>

<file path=xl/worksheets/sheet1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900-000000000000}">
  <dimension ref="A1:AC14"/>
  <sheetViews>
    <sheetView workbookViewId="0">
      <selection activeCell="G14" sqref="G14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>
        <v>920</v>
      </c>
      <c r="C10" s="19" t="s">
        <v>1272</v>
      </c>
      <c r="D10" s="76">
        <v>480200</v>
      </c>
      <c r="E10" s="19" t="s">
        <v>1290</v>
      </c>
      <c r="F10" s="78" t="s">
        <v>128</v>
      </c>
      <c r="G10" s="79">
        <v>59.5</v>
      </c>
      <c r="H10" s="29" t="s">
        <v>20</v>
      </c>
      <c r="I10" s="29" t="s">
        <v>19</v>
      </c>
      <c r="J10" s="80" t="s">
        <v>1478</v>
      </c>
      <c r="K10" s="56" t="s">
        <v>1269</v>
      </c>
      <c r="L10" s="32">
        <v>0</v>
      </c>
      <c r="M10" s="32">
        <v>812</v>
      </c>
      <c r="N10" s="56" t="s">
        <v>1269</v>
      </c>
      <c r="O10" s="57">
        <f>G10</f>
        <v>59.5</v>
      </c>
      <c r="P10" s="25">
        <v>1168</v>
      </c>
      <c r="Q10" s="18" t="s">
        <v>1479</v>
      </c>
      <c r="R10" s="21">
        <v>0</v>
      </c>
      <c r="S10" s="2"/>
    </row>
    <row r="11" spans="1:29" s="9" customFormat="1" x14ac:dyDescent="0.2">
      <c r="A11" s="7">
        <v>2</v>
      </c>
      <c r="B11" s="18">
        <v>911</v>
      </c>
      <c r="C11" s="19" t="s">
        <v>1272</v>
      </c>
      <c r="D11" s="76">
        <v>2308461</v>
      </c>
      <c r="E11" s="19" t="s">
        <v>1276</v>
      </c>
      <c r="F11" s="78" t="s">
        <v>209</v>
      </c>
      <c r="G11" s="79">
        <v>450.3</v>
      </c>
      <c r="H11" s="29" t="s">
        <v>20</v>
      </c>
      <c r="I11" s="29" t="s">
        <v>19</v>
      </c>
      <c r="J11" s="80" t="s">
        <v>1480</v>
      </c>
      <c r="K11" s="56" t="s">
        <v>1269</v>
      </c>
      <c r="L11" s="32">
        <v>0</v>
      </c>
      <c r="M11" s="32">
        <v>809</v>
      </c>
      <c r="N11" s="56" t="s">
        <v>1269</v>
      </c>
      <c r="O11" s="57">
        <f>G11</f>
        <v>450.3</v>
      </c>
      <c r="P11" s="25">
        <v>1164</v>
      </c>
      <c r="Q11" s="18" t="s">
        <v>1479</v>
      </c>
      <c r="R11" s="21">
        <v>0</v>
      </c>
      <c r="S11" s="2"/>
    </row>
    <row r="12" spans="1:29" s="9" customFormat="1" ht="24" x14ac:dyDescent="0.2">
      <c r="A12" s="7">
        <v>3</v>
      </c>
      <c r="B12" s="18">
        <v>922</v>
      </c>
      <c r="C12" s="19" t="s">
        <v>1273</v>
      </c>
      <c r="D12" s="76">
        <v>27078</v>
      </c>
      <c r="E12" s="19" t="s">
        <v>1290</v>
      </c>
      <c r="F12" s="78" t="s">
        <v>87</v>
      </c>
      <c r="G12" s="79">
        <v>1693.22</v>
      </c>
      <c r="H12" s="29" t="s">
        <v>20</v>
      </c>
      <c r="I12" s="29" t="s">
        <v>19</v>
      </c>
      <c r="J12" s="80" t="s">
        <v>1481</v>
      </c>
      <c r="K12" s="56" t="s">
        <v>1279</v>
      </c>
      <c r="L12" s="32">
        <v>0</v>
      </c>
      <c r="M12" s="32">
        <v>859</v>
      </c>
      <c r="N12" s="56" t="s">
        <v>1311</v>
      </c>
      <c r="O12" s="57">
        <f>G12</f>
        <v>1693.22</v>
      </c>
      <c r="P12" s="25">
        <v>1165</v>
      </c>
      <c r="Q12" s="18" t="s">
        <v>1479</v>
      </c>
      <c r="R12" s="21">
        <v>0</v>
      </c>
      <c r="S12" s="2"/>
    </row>
    <row r="13" spans="1:29" s="9" customFormat="1" x14ac:dyDescent="0.2">
      <c r="A13" s="7">
        <v>4</v>
      </c>
      <c r="B13" s="18">
        <v>908</v>
      </c>
      <c r="C13" s="19" t="s">
        <v>1272</v>
      </c>
      <c r="D13" s="76">
        <v>13940324</v>
      </c>
      <c r="E13" s="19" t="s">
        <v>1385</v>
      </c>
      <c r="F13" s="78" t="s">
        <v>1187</v>
      </c>
      <c r="G13" s="79">
        <v>742.98</v>
      </c>
      <c r="H13" s="29" t="s">
        <v>20</v>
      </c>
      <c r="I13" s="29" t="s">
        <v>19</v>
      </c>
      <c r="J13" s="80" t="s">
        <v>1482</v>
      </c>
      <c r="K13" s="56" t="s">
        <v>1269</v>
      </c>
      <c r="L13" s="32">
        <v>0</v>
      </c>
      <c r="M13" s="32">
        <v>861</v>
      </c>
      <c r="N13" s="56" t="s">
        <v>1311</v>
      </c>
      <c r="O13" s="57">
        <f>G13</f>
        <v>742.98</v>
      </c>
      <c r="P13" s="25">
        <v>1166</v>
      </c>
      <c r="Q13" s="18" t="s">
        <v>1479</v>
      </c>
      <c r="R13" s="21">
        <v>0</v>
      </c>
      <c r="S13" s="2"/>
    </row>
    <row r="14" spans="1:29" s="9" customFormat="1" ht="24" x14ac:dyDescent="0.2">
      <c r="A14" s="7">
        <v>5</v>
      </c>
      <c r="B14" s="18">
        <v>914</v>
      </c>
      <c r="C14" s="19" t="s">
        <v>1272</v>
      </c>
      <c r="D14" s="76">
        <v>230900163</v>
      </c>
      <c r="E14" s="19" t="s">
        <v>1306</v>
      </c>
      <c r="F14" s="78" t="s">
        <v>1470</v>
      </c>
      <c r="G14" s="79">
        <v>7521.63</v>
      </c>
      <c r="H14" s="29" t="s">
        <v>20</v>
      </c>
      <c r="I14" s="29" t="s">
        <v>19</v>
      </c>
      <c r="J14" s="80" t="s">
        <v>1483</v>
      </c>
      <c r="K14" s="56" t="s">
        <v>1269</v>
      </c>
      <c r="L14" s="32">
        <v>0</v>
      </c>
      <c r="M14" s="32">
        <v>811</v>
      </c>
      <c r="N14" s="56" t="s">
        <v>1269</v>
      </c>
      <c r="O14" s="57">
        <f>G14</f>
        <v>7521.63</v>
      </c>
      <c r="P14" s="25">
        <v>1167</v>
      </c>
      <c r="Q14" s="18" t="s">
        <v>1479</v>
      </c>
      <c r="R14" s="21">
        <v>0</v>
      </c>
      <c r="S14" s="2"/>
    </row>
  </sheetData>
  <mergeCells count="21">
    <mergeCell ref="G7:G8"/>
    <mergeCell ref="J6:J8"/>
    <mergeCell ref="C7:C8"/>
    <mergeCell ref="Q7:Q8"/>
    <mergeCell ref="A6:A8"/>
    <mergeCell ref="B6:C6"/>
    <mergeCell ref="D6:G6"/>
    <mergeCell ref="H6:H8"/>
    <mergeCell ref="I6:I8"/>
    <mergeCell ref="K6:K8"/>
    <mergeCell ref="F7:F8"/>
    <mergeCell ref="P7:P8"/>
    <mergeCell ref="B7:B8"/>
    <mergeCell ref="P6:Q6"/>
    <mergeCell ref="D7:D8"/>
    <mergeCell ref="E7:E8"/>
    <mergeCell ref="R6:R8"/>
    <mergeCell ref="O6:O8"/>
    <mergeCell ref="N6:N8"/>
    <mergeCell ref="L6:L8"/>
    <mergeCell ref="M6:M8"/>
  </mergeCells>
  <pageMargins left="0.7" right="0.7" top="0.75" bottom="0.75" header="0.3" footer="0.3"/>
</worksheet>
</file>

<file path=xl/worksheets/sheet1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A00-000000000000}">
  <dimension ref="A1:AC12"/>
  <sheetViews>
    <sheetView workbookViewId="0">
      <selection sqref="A1:IV65536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>
        <v>932</v>
      </c>
      <c r="C10" s="19" t="s">
        <v>1293</v>
      </c>
      <c r="D10" s="76">
        <v>10980817</v>
      </c>
      <c r="E10" s="19" t="s">
        <v>1273</v>
      </c>
      <c r="F10" s="78" t="s">
        <v>1484</v>
      </c>
      <c r="G10" s="79">
        <v>531.48</v>
      </c>
      <c r="H10" s="29" t="s">
        <v>20</v>
      </c>
      <c r="I10" s="29" t="s">
        <v>19</v>
      </c>
      <c r="J10" s="80" t="s">
        <v>1486</v>
      </c>
      <c r="K10" s="56" t="s">
        <v>1298</v>
      </c>
      <c r="L10" s="32">
        <v>0</v>
      </c>
      <c r="M10" s="32">
        <v>906</v>
      </c>
      <c r="N10" s="56" t="s">
        <v>1332</v>
      </c>
      <c r="O10" s="57">
        <f>G10</f>
        <v>531.48</v>
      </c>
      <c r="P10" s="25">
        <v>1172</v>
      </c>
      <c r="Q10" s="18" t="s">
        <v>1487</v>
      </c>
      <c r="R10" s="21">
        <v>0</v>
      </c>
      <c r="S10" s="2"/>
    </row>
    <row r="11" spans="1:29" s="9" customFormat="1" x14ac:dyDescent="0.2">
      <c r="A11" s="7">
        <v>2</v>
      </c>
      <c r="B11" s="18">
        <v>923</v>
      </c>
      <c r="C11" s="19" t="s">
        <v>1273</v>
      </c>
      <c r="D11" s="76">
        <v>17609</v>
      </c>
      <c r="E11" s="19" t="s">
        <v>1273</v>
      </c>
      <c r="F11" s="78" t="s">
        <v>1485</v>
      </c>
      <c r="G11" s="79">
        <v>4796.8900000000003</v>
      </c>
      <c r="H11" s="29" t="s">
        <v>20</v>
      </c>
      <c r="I11" s="29" t="s">
        <v>19</v>
      </c>
      <c r="J11" s="80" t="s">
        <v>1488</v>
      </c>
      <c r="K11" s="56" t="s">
        <v>1298</v>
      </c>
      <c r="L11" s="32">
        <v>0</v>
      </c>
      <c r="M11" s="32">
        <v>856</v>
      </c>
      <c r="N11" s="56" t="s">
        <v>1298</v>
      </c>
      <c r="O11" s="57">
        <f>G11</f>
        <v>4796.8900000000003</v>
      </c>
      <c r="P11" s="25">
        <v>1173</v>
      </c>
      <c r="Q11" s="18" t="s">
        <v>1487</v>
      </c>
      <c r="R11" s="21">
        <v>0</v>
      </c>
      <c r="S11" s="2"/>
    </row>
    <row r="12" spans="1:29" s="9" customFormat="1" x14ac:dyDescent="0.2">
      <c r="A12" s="7">
        <v>3</v>
      </c>
      <c r="B12" s="18">
        <v>2051</v>
      </c>
      <c r="C12" s="19" t="s">
        <v>1489</v>
      </c>
      <c r="D12" s="76">
        <v>107081</v>
      </c>
      <c r="E12" s="19" t="s">
        <v>1489</v>
      </c>
      <c r="F12" s="78" t="s">
        <v>71</v>
      </c>
      <c r="G12" s="79">
        <v>809.35</v>
      </c>
      <c r="H12" s="29" t="s">
        <v>20</v>
      </c>
      <c r="I12" s="29" t="s">
        <v>19</v>
      </c>
      <c r="J12" s="80" t="s">
        <v>1490</v>
      </c>
      <c r="K12" s="56" t="s">
        <v>1479</v>
      </c>
      <c r="L12" s="32">
        <v>0</v>
      </c>
      <c r="M12" s="32">
        <v>958</v>
      </c>
      <c r="N12" s="56" t="s">
        <v>1487</v>
      </c>
      <c r="O12" s="57">
        <f>G12</f>
        <v>809.35</v>
      </c>
      <c r="P12" s="25">
        <v>1176</v>
      </c>
      <c r="Q12" s="18" t="s">
        <v>1487</v>
      </c>
      <c r="R12" s="21">
        <v>0</v>
      </c>
      <c r="S12" s="2"/>
    </row>
  </sheetData>
  <mergeCells count="21">
    <mergeCell ref="J6:J8"/>
    <mergeCell ref="C7:C8"/>
    <mergeCell ref="K6:K8"/>
    <mergeCell ref="R6:R8"/>
    <mergeCell ref="O6:O8"/>
    <mergeCell ref="N6:N8"/>
    <mergeCell ref="L6:L8"/>
    <mergeCell ref="M6:M8"/>
    <mergeCell ref="Q7:Q8"/>
    <mergeCell ref="P7:P8"/>
    <mergeCell ref="P6:Q6"/>
    <mergeCell ref="A6:A8"/>
    <mergeCell ref="B6:C6"/>
    <mergeCell ref="D6:G6"/>
    <mergeCell ref="H6:H8"/>
    <mergeCell ref="I6:I8"/>
    <mergeCell ref="F7:F8"/>
    <mergeCell ref="G7:G8"/>
    <mergeCell ref="B7:B8"/>
    <mergeCell ref="D7:D8"/>
    <mergeCell ref="E7:E8"/>
  </mergeCells>
  <pageMargins left="0.7" right="0.7" top="0.75" bottom="0.75" header="0.3" footer="0.3"/>
</worksheet>
</file>

<file path=xl/worksheets/sheet1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B00-000000000000}">
  <dimension ref="A1:AC18"/>
  <sheetViews>
    <sheetView workbookViewId="0">
      <selection sqref="A1:IV65536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>
        <v>20240</v>
      </c>
      <c r="C10" s="19" t="s">
        <v>1459</v>
      </c>
      <c r="D10" s="76">
        <v>394</v>
      </c>
      <c r="E10" s="19" t="s">
        <v>1466</v>
      </c>
      <c r="F10" s="78" t="s">
        <v>1491</v>
      </c>
      <c r="G10" s="79">
        <v>13604</v>
      </c>
      <c r="H10" s="29" t="s">
        <v>20</v>
      </c>
      <c r="I10" s="29" t="s">
        <v>19</v>
      </c>
      <c r="J10" s="80" t="s">
        <v>1496</v>
      </c>
      <c r="K10" s="56" t="s">
        <v>1458</v>
      </c>
      <c r="L10" s="32">
        <v>0</v>
      </c>
      <c r="M10" s="32">
        <v>132</v>
      </c>
      <c r="N10" s="56" t="s">
        <v>1423</v>
      </c>
      <c r="O10" s="57">
        <f>G10</f>
        <v>13604</v>
      </c>
      <c r="P10" s="25">
        <v>1181</v>
      </c>
      <c r="Q10" s="18" t="s">
        <v>1495</v>
      </c>
      <c r="R10" s="21">
        <v>0</v>
      </c>
      <c r="S10" s="2"/>
    </row>
    <row r="11" spans="1:29" s="9" customFormat="1" ht="24" x14ac:dyDescent="0.2">
      <c r="A11" s="7">
        <v>2</v>
      </c>
      <c r="B11" s="18">
        <v>10837</v>
      </c>
      <c r="C11" s="19" t="s">
        <v>1497</v>
      </c>
      <c r="D11" s="76">
        <v>216</v>
      </c>
      <c r="E11" s="19" t="s">
        <v>1498</v>
      </c>
      <c r="F11" s="78" t="s">
        <v>1491</v>
      </c>
      <c r="G11" s="79">
        <v>-174.37</v>
      </c>
      <c r="H11" s="29" t="s">
        <v>20</v>
      </c>
      <c r="I11" s="29" t="s">
        <v>19</v>
      </c>
      <c r="J11" s="80" t="s">
        <v>1499</v>
      </c>
      <c r="K11" s="56" t="s">
        <v>1029</v>
      </c>
      <c r="L11" s="32">
        <v>0</v>
      </c>
      <c r="M11" s="32">
        <v>954</v>
      </c>
      <c r="N11" s="56" t="s">
        <v>1500</v>
      </c>
      <c r="O11" s="57">
        <f t="shared" ref="O11:O18" si="0">G11</f>
        <v>-174.37</v>
      </c>
      <c r="P11" s="25">
        <v>1181</v>
      </c>
      <c r="Q11" s="18" t="s">
        <v>1495</v>
      </c>
      <c r="R11" s="21">
        <v>0</v>
      </c>
      <c r="S11" s="2"/>
    </row>
    <row r="12" spans="1:29" s="9" customFormat="1" x14ac:dyDescent="0.2">
      <c r="A12" s="7">
        <v>3</v>
      </c>
      <c r="B12" s="18">
        <v>20449</v>
      </c>
      <c r="C12" s="19" t="s">
        <v>1502</v>
      </c>
      <c r="D12" s="76">
        <v>417</v>
      </c>
      <c r="E12" s="19" t="s">
        <v>1465</v>
      </c>
      <c r="F12" s="78" t="s">
        <v>1491</v>
      </c>
      <c r="G12" s="79">
        <v>1048.49</v>
      </c>
      <c r="H12" s="29" t="s">
        <v>20</v>
      </c>
      <c r="I12" s="29" t="s">
        <v>19</v>
      </c>
      <c r="J12" s="80" t="s">
        <v>1503</v>
      </c>
      <c r="K12" s="56" t="s">
        <v>1423</v>
      </c>
      <c r="L12" s="32">
        <v>0</v>
      </c>
      <c r="M12" s="32">
        <v>133</v>
      </c>
      <c r="N12" s="56" t="s">
        <v>1423</v>
      </c>
      <c r="O12" s="57">
        <f t="shared" si="0"/>
        <v>1048.49</v>
      </c>
      <c r="P12" s="25">
        <v>1181</v>
      </c>
      <c r="Q12" s="18" t="s">
        <v>1495</v>
      </c>
      <c r="R12" s="21">
        <v>0</v>
      </c>
      <c r="S12" s="2"/>
    </row>
    <row r="13" spans="1:29" s="9" customFormat="1" x14ac:dyDescent="0.2">
      <c r="A13" s="7">
        <v>4</v>
      </c>
      <c r="B13" s="18">
        <v>924</v>
      </c>
      <c r="C13" s="19" t="s">
        <v>1273</v>
      </c>
      <c r="D13" s="76">
        <v>14191</v>
      </c>
      <c r="E13" s="19" t="s">
        <v>1236</v>
      </c>
      <c r="F13" s="78" t="s">
        <v>1492</v>
      </c>
      <c r="G13" s="79">
        <v>1320.9</v>
      </c>
      <c r="H13" s="29" t="s">
        <v>20</v>
      </c>
      <c r="I13" s="29" t="s">
        <v>19</v>
      </c>
      <c r="J13" s="80" t="s">
        <v>1504</v>
      </c>
      <c r="K13" s="56" t="s">
        <v>1279</v>
      </c>
      <c r="L13" s="32">
        <v>0</v>
      </c>
      <c r="M13" s="32">
        <v>855</v>
      </c>
      <c r="N13" s="56" t="s">
        <v>1298</v>
      </c>
      <c r="O13" s="57">
        <f t="shared" si="0"/>
        <v>1320.9</v>
      </c>
      <c r="P13" s="25">
        <v>1183</v>
      </c>
      <c r="Q13" s="18" t="s">
        <v>1495</v>
      </c>
      <c r="R13" s="21">
        <v>0</v>
      </c>
      <c r="S13" s="2"/>
    </row>
    <row r="14" spans="1:29" s="9" customFormat="1" x14ac:dyDescent="0.2">
      <c r="A14" s="7">
        <v>5</v>
      </c>
      <c r="B14" s="18">
        <v>2050</v>
      </c>
      <c r="C14" s="19" t="s">
        <v>1505</v>
      </c>
      <c r="D14" s="76">
        <v>107612</v>
      </c>
      <c r="E14" s="19" t="s">
        <v>1506</v>
      </c>
      <c r="F14" s="78" t="s">
        <v>71</v>
      </c>
      <c r="G14" s="79">
        <v>942.71</v>
      </c>
      <c r="H14" s="29" t="s">
        <v>20</v>
      </c>
      <c r="I14" s="29" t="s">
        <v>19</v>
      </c>
      <c r="J14" s="80" t="s">
        <v>1362</v>
      </c>
      <c r="K14" s="56" t="s">
        <v>1479</v>
      </c>
      <c r="L14" s="32">
        <v>0</v>
      </c>
      <c r="M14" s="32">
        <v>959</v>
      </c>
      <c r="N14" s="56" t="s">
        <v>1487</v>
      </c>
      <c r="O14" s="57">
        <f t="shared" si="0"/>
        <v>942.71</v>
      </c>
      <c r="P14" s="25">
        <v>1182</v>
      </c>
      <c r="Q14" s="18" t="s">
        <v>1495</v>
      </c>
      <c r="R14" s="21">
        <v>0</v>
      </c>
      <c r="S14" s="2"/>
    </row>
    <row r="15" spans="1:29" s="9" customFormat="1" ht="24" x14ac:dyDescent="0.2">
      <c r="A15" s="7">
        <v>6</v>
      </c>
      <c r="B15" s="18">
        <v>18665</v>
      </c>
      <c r="C15" s="19" t="s">
        <v>1355</v>
      </c>
      <c r="D15" s="76">
        <v>23101356934</v>
      </c>
      <c r="E15" s="19" t="s">
        <v>1422</v>
      </c>
      <c r="F15" s="78" t="s">
        <v>732</v>
      </c>
      <c r="G15" s="79">
        <v>25198.05</v>
      </c>
      <c r="H15" s="29" t="s">
        <v>20</v>
      </c>
      <c r="I15" s="29" t="s">
        <v>19</v>
      </c>
      <c r="J15" s="80" t="s">
        <v>1507</v>
      </c>
      <c r="K15" s="56" t="s">
        <v>1311</v>
      </c>
      <c r="L15" s="32">
        <v>0</v>
      </c>
      <c r="M15" s="32">
        <v>904</v>
      </c>
      <c r="N15" s="56" t="s">
        <v>1332</v>
      </c>
      <c r="O15" s="57">
        <f t="shared" si="0"/>
        <v>25198.05</v>
      </c>
      <c r="P15" s="25">
        <v>1184</v>
      </c>
      <c r="Q15" s="18" t="s">
        <v>1495</v>
      </c>
      <c r="R15" s="21">
        <v>0</v>
      </c>
      <c r="S15" s="2"/>
    </row>
    <row r="16" spans="1:29" s="9" customFormat="1" x14ac:dyDescent="0.2">
      <c r="A16" s="7">
        <v>7</v>
      </c>
      <c r="B16" s="18">
        <v>945</v>
      </c>
      <c r="C16" s="19" t="s">
        <v>1422</v>
      </c>
      <c r="D16" s="76">
        <v>61968</v>
      </c>
      <c r="E16" s="19" t="s">
        <v>1293</v>
      </c>
      <c r="F16" s="78" t="s">
        <v>1493</v>
      </c>
      <c r="G16" s="79">
        <v>262</v>
      </c>
      <c r="H16" s="29" t="s">
        <v>20</v>
      </c>
      <c r="I16" s="29" t="s">
        <v>19</v>
      </c>
      <c r="J16" s="80" t="s">
        <v>1508</v>
      </c>
      <c r="K16" s="56" t="s">
        <v>1281</v>
      </c>
      <c r="L16" s="32">
        <v>0</v>
      </c>
      <c r="M16" s="32">
        <v>912</v>
      </c>
      <c r="N16" s="56" t="s">
        <v>1332</v>
      </c>
      <c r="O16" s="57">
        <f t="shared" si="0"/>
        <v>262</v>
      </c>
      <c r="P16" s="25">
        <v>1185</v>
      </c>
      <c r="Q16" s="18" t="s">
        <v>1495</v>
      </c>
      <c r="R16" s="21">
        <v>0</v>
      </c>
      <c r="S16" s="2"/>
    </row>
    <row r="17" spans="1:19" s="9" customFormat="1" ht="24" x14ac:dyDescent="0.2">
      <c r="A17" s="7">
        <v>8</v>
      </c>
      <c r="B17" s="18">
        <v>1028</v>
      </c>
      <c r="C17" s="19" t="s">
        <v>1463</v>
      </c>
      <c r="D17" s="76">
        <v>40698</v>
      </c>
      <c r="E17" s="19" t="s">
        <v>1385</v>
      </c>
      <c r="F17" s="78" t="s">
        <v>1494</v>
      </c>
      <c r="G17" s="79">
        <v>1712.04</v>
      </c>
      <c r="H17" s="29" t="s">
        <v>20</v>
      </c>
      <c r="I17" s="29" t="s">
        <v>19</v>
      </c>
      <c r="J17" s="80" t="s">
        <v>1509</v>
      </c>
      <c r="K17" s="56" t="s">
        <v>1461</v>
      </c>
      <c r="L17" s="32">
        <v>0</v>
      </c>
      <c r="M17" s="32">
        <v>161</v>
      </c>
      <c r="N17" s="56" t="s">
        <v>1487</v>
      </c>
      <c r="O17" s="57">
        <f t="shared" si="0"/>
        <v>1712.04</v>
      </c>
      <c r="P17" s="25">
        <v>1186</v>
      </c>
      <c r="Q17" s="18" t="s">
        <v>1495</v>
      </c>
      <c r="R17" s="21">
        <v>0</v>
      </c>
      <c r="S17" s="2"/>
    </row>
    <row r="18" spans="1:19" s="9" customFormat="1" ht="24" x14ac:dyDescent="0.2">
      <c r="A18" s="7">
        <v>9</v>
      </c>
      <c r="B18" s="18">
        <v>2049</v>
      </c>
      <c r="C18" s="19" t="s">
        <v>1510</v>
      </c>
      <c r="D18" s="76">
        <v>133817</v>
      </c>
      <c r="E18" s="19" t="s">
        <v>1510</v>
      </c>
      <c r="F18" s="78" t="s">
        <v>1501</v>
      </c>
      <c r="G18" s="79">
        <v>3700</v>
      </c>
      <c r="H18" s="29" t="s">
        <v>20</v>
      </c>
      <c r="I18" s="29" t="s">
        <v>19</v>
      </c>
      <c r="J18" s="80" t="s">
        <v>1511</v>
      </c>
      <c r="K18" s="56" t="s">
        <v>1500</v>
      </c>
      <c r="L18" s="32">
        <v>0</v>
      </c>
      <c r="M18" s="32">
        <v>963</v>
      </c>
      <c r="N18" s="56" t="s">
        <v>1495</v>
      </c>
      <c r="O18" s="57">
        <f t="shared" si="0"/>
        <v>3700</v>
      </c>
      <c r="P18" s="25">
        <v>1187</v>
      </c>
      <c r="Q18" s="18" t="s">
        <v>1495</v>
      </c>
      <c r="R18" s="21">
        <v>0</v>
      </c>
      <c r="S18" s="2"/>
    </row>
  </sheetData>
  <mergeCells count="21">
    <mergeCell ref="C7:C8"/>
    <mergeCell ref="Q7:Q8"/>
    <mergeCell ref="A6:A8"/>
    <mergeCell ref="B6:C6"/>
    <mergeCell ref="D6:G6"/>
    <mergeCell ref="H6:H8"/>
    <mergeCell ref="I6:I8"/>
    <mergeCell ref="K6:K8"/>
    <mergeCell ref="F7:F8"/>
    <mergeCell ref="G7:G8"/>
    <mergeCell ref="B7:B8"/>
    <mergeCell ref="P6:Q6"/>
    <mergeCell ref="D7:D8"/>
    <mergeCell ref="E7:E8"/>
    <mergeCell ref="J6:J8"/>
    <mergeCell ref="R6:R8"/>
    <mergeCell ref="O6:O8"/>
    <mergeCell ref="N6:N8"/>
    <mergeCell ref="L6:L8"/>
    <mergeCell ref="M6:M8"/>
    <mergeCell ref="P7:P8"/>
  </mergeCells>
  <pageMargins left="0.7" right="0.7" top="0.75" bottom="0.75" header="0.3" footer="0.3"/>
</worksheet>
</file>

<file path=xl/worksheets/sheet1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C00-000000000000}">
  <dimension ref="A1:AC16"/>
  <sheetViews>
    <sheetView workbookViewId="0">
      <selection sqref="A1:IV65536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>
        <v>1066</v>
      </c>
      <c r="C10" s="19" t="s">
        <v>1502</v>
      </c>
      <c r="D10" s="76">
        <v>230699135</v>
      </c>
      <c r="E10" s="19" t="s">
        <v>1459</v>
      </c>
      <c r="F10" s="78" t="s">
        <v>115</v>
      </c>
      <c r="G10" s="79">
        <v>1454</v>
      </c>
      <c r="H10" s="29" t="s">
        <v>20</v>
      </c>
      <c r="I10" s="29" t="s">
        <v>19</v>
      </c>
      <c r="J10" s="80" t="s">
        <v>1518</v>
      </c>
      <c r="K10" s="56" t="s">
        <v>1473</v>
      </c>
      <c r="L10" s="32">
        <v>0</v>
      </c>
      <c r="M10" s="32">
        <v>1024</v>
      </c>
      <c r="N10" s="56" t="s">
        <v>1515</v>
      </c>
      <c r="O10" s="57">
        <f>G10</f>
        <v>1454</v>
      </c>
      <c r="P10" s="25">
        <v>1214</v>
      </c>
      <c r="Q10" s="18" t="s">
        <v>1515</v>
      </c>
      <c r="R10" s="21">
        <v>0</v>
      </c>
      <c r="S10" s="2"/>
    </row>
    <row r="11" spans="1:29" s="9" customFormat="1" ht="24" x14ac:dyDescent="0.2">
      <c r="A11" s="7">
        <v>2</v>
      </c>
      <c r="B11" s="18">
        <v>1054</v>
      </c>
      <c r="C11" s="19" t="s">
        <v>1459</v>
      </c>
      <c r="D11" s="76">
        <v>1108</v>
      </c>
      <c r="E11" s="19" t="s">
        <v>1459</v>
      </c>
      <c r="F11" s="78" t="s">
        <v>1512</v>
      </c>
      <c r="G11" s="79">
        <f>84957.46</f>
        <v>84957.46</v>
      </c>
      <c r="H11" s="29" t="s">
        <v>20</v>
      </c>
      <c r="I11" s="29" t="s">
        <v>19</v>
      </c>
      <c r="J11" s="80" t="s">
        <v>1516</v>
      </c>
      <c r="K11" s="56" t="s">
        <v>1425</v>
      </c>
      <c r="L11" s="32">
        <v>0</v>
      </c>
      <c r="M11" s="32">
        <v>945</v>
      </c>
      <c r="N11" s="56" t="s">
        <v>1500</v>
      </c>
      <c r="O11" s="57">
        <f t="shared" ref="O11:O16" si="0">G11</f>
        <v>84957.46</v>
      </c>
      <c r="P11" s="25">
        <v>1215</v>
      </c>
      <c r="Q11" s="18" t="s">
        <v>1515</v>
      </c>
      <c r="R11" s="21">
        <v>0</v>
      </c>
      <c r="S11" s="2"/>
    </row>
    <row r="12" spans="1:29" s="9" customFormat="1" ht="24" x14ac:dyDescent="0.2">
      <c r="A12" s="7">
        <v>3</v>
      </c>
      <c r="B12" s="18">
        <v>1053</v>
      </c>
      <c r="C12" s="19" t="s">
        <v>1459</v>
      </c>
      <c r="D12" s="76">
        <v>1109</v>
      </c>
      <c r="E12" s="19" t="s">
        <v>1459</v>
      </c>
      <c r="F12" s="78" t="s">
        <v>1512</v>
      </c>
      <c r="G12" s="79">
        <v>35700</v>
      </c>
      <c r="H12" s="29" t="s">
        <v>20</v>
      </c>
      <c r="I12" s="29" t="s">
        <v>19</v>
      </c>
      <c r="J12" s="80" t="s">
        <v>1517</v>
      </c>
      <c r="K12" s="56" t="s">
        <v>1425</v>
      </c>
      <c r="L12" s="32">
        <v>0</v>
      </c>
      <c r="M12" s="32">
        <v>946</v>
      </c>
      <c r="N12" s="56" t="s">
        <v>1500</v>
      </c>
      <c r="O12" s="57">
        <f>G12</f>
        <v>35700</v>
      </c>
      <c r="P12" s="25">
        <v>1215</v>
      </c>
      <c r="Q12" s="18" t="s">
        <v>1515</v>
      </c>
      <c r="R12" s="21">
        <v>0</v>
      </c>
      <c r="S12" s="2"/>
    </row>
    <row r="13" spans="1:29" s="9" customFormat="1" x14ac:dyDescent="0.2">
      <c r="A13" s="7">
        <v>4</v>
      </c>
      <c r="B13" s="18">
        <v>948</v>
      </c>
      <c r="C13" s="19" t="s">
        <v>1355</v>
      </c>
      <c r="D13" s="76">
        <v>79180</v>
      </c>
      <c r="E13" s="19" t="s">
        <v>1422</v>
      </c>
      <c r="F13" s="78" t="s">
        <v>1513</v>
      </c>
      <c r="G13" s="79">
        <v>89119.1</v>
      </c>
      <c r="H13" s="29" t="s">
        <v>20</v>
      </c>
      <c r="I13" s="29" t="s">
        <v>19</v>
      </c>
      <c r="J13" s="80" t="s">
        <v>1519</v>
      </c>
      <c r="K13" s="56" t="s">
        <v>1311</v>
      </c>
      <c r="L13" s="32">
        <v>0</v>
      </c>
      <c r="M13" s="32">
        <v>917</v>
      </c>
      <c r="N13" s="56" t="s">
        <v>1332</v>
      </c>
      <c r="O13" s="57">
        <f t="shared" si="0"/>
        <v>89119.1</v>
      </c>
      <c r="P13" s="25">
        <v>1216</v>
      </c>
      <c r="Q13" s="18" t="s">
        <v>1515</v>
      </c>
      <c r="R13" s="21">
        <v>0</v>
      </c>
      <c r="S13" s="2"/>
    </row>
    <row r="14" spans="1:29" s="9" customFormat="1" x14ac:dyDescent="0.2">
      <c r="A14" s="7">
        <v>5</v>
      </c>
      <c r="B14" s="18">
        <v>2045</v>
      </c>
      <c r="C14" s="19" t="s">
        <v>1502</v>
      </c>
      <c r="D14" s="76">
        <v>415</v>
      </c>
      <c r="E14" s="19" t="s">
        <v>1465</v>
      </c>
      <c r="F14" s="78" t="s">
        <v>1491</v>
      </c>
      <c r="G14" s="79">
        <v>26122</v>
      </c>
      <c r="H14" s="29" t="s">
        <v>20</v>
      </c>
      <c r="I14" s="29" t="s">
        <v>19</v>
      </c>
      <c r="J14" s="80" t="s">
        <v>1520</v>
      </c>
      <c r="K14" s="56" t="s">
        <v>1521</v>
      </c>
      <c r="L14" s="32">
        <v>0</v>
      </c>
      <c r="M14" s="32">
        <v>1018</v>
      </c>
      <c r="N14" s="56" t="s">
        <v>1522</v>
      </c>
      <c r="O14" s="57">
        <f t="shared" si="0"/>
        <v>26122</v>
      </c>
      <c r="P14" s="25">
        <v>1217</v>
      </c>
      <c r="Q14" s="18" t="s">
        <v>1515</v>
      </c>
      <c r="R14" s="21">
        <v>0</v>
      </c>
      <c r="S14" s="2"/>
    </row>
    <row r="15" spans="1:29" s="9" customFormat="1" ht="24" x14ac:dyDescent="0.2">
      <c r="A15" s="7">
        <v>6</v>
      </c>
      <c r="B15" s="18">
        <v>2086</v>
      </c>
      <c r="C15" s="19" t="s">
        <v>1523</v>
      </c>
      <c r="D15" s="76">
        <v>17014873</v>
      </c>
      <c r="E15" s="19" t="s">
        <v>1524</v>
      </c>
      <c r="F15" s="78" t="s">
        <v>1514</v>
      </c>
      <c r="G15" s="79">
        <v>8345</v>
      </c>
      <c r="H15" s="29" t="s">
        <v>20</v>
      </c>
      <c r="I15" s="29" t="s">
        <v>19</v>
      </c>
      <c r="J15" s="80" t="s">
        <v>1525</v>
      </c>
      <c r="K15" s="56" t="s">
        <v>1522</v>
      </c>
      <c r="L15" s="32">
        <v>0</v>
      </c>
      <c r="M15" s="32">
        <v>1019</v>
      </c>
      <c r="N15" s="56" t="s">
        <v>1522</v>
      </c>
      <c r="O15" s="57">
        <f t="shared" si="0"/>
        <v>8345</v>
      </c>
      <c r="P15" s="25">
        <v>1218</v>
      </c>
      <c r="Q15" s="18" t="s">
        <v>1515</v>
      </c>
      <c r="R15" s="21">
        <v>0</v>
      </c>
      <c r="S15" s="2"/>
    </row>
    <row r="16" spans="1:29" s="9" customFormat="1" x14ac:dyDescent="0.2">
      <c r="A16" s="7">
        <v>7</v>
      </c>
      <c r="B16" s="18">
        <v>1083</v>
      </c>
      <c r="C16" s="19" t="s">
        <v>1526</v>
      </c>
      <c r="D16" s="76">
        <v>237174839</v>
      </c>
      <c r="E16" s="19" t="s">
        <v>1526</v>
      </c>
      <c r="F16" s="78" t="s">
        <v>1471</v>
      </c>
      <c r="G16" s="79">
        <v>45386</v>
      </c>
      <c r="H16" s="29" t="s">
        <v>20</v>
      </c>
      <c r="I16" s="29" t="s">
        <v>19</v>
      </c>
      <c r="J16" s="80" t="s">
        <v>1527</v>
      </c>
      <c r="K16" s="56" t="s">
        <v>1522</v>
      </c>
      <c r="L16" s="32">
        <v>0</v>
      </c>
      <c r="M16" s="32">
        <v>1020</v>
      </c>
      <c r="N16" s="56" t="s">
        <v>1522</v>
      </c>
      <c r="O16" s="57">
        <f t="shared" si="0"/>
        <v>45386</v>
      </c>
      <c r="P16" s="25">
        <v>1219</v>
      </c>
      <c r="Q16" s="18" t="s">
        <v>1515</v>
      </c>
      <c r="R16" s="21">
        <v>0</v>
      </c>
      <c r="S16" s="2"/>
    </row>
  </sheetData>
  <mergeCells count="21">
    <mergeCell ref="P6:Q6"/>
    <mergeCell ref="D7:D8"/>
    <mergeCell ref="E7:E8"/>
    <mergeCell ref="R6:R8"/>
    <mergeCell ref="O6:O8"/>
    <mergeCell ref="N6:N8"/>
    <mergeCell ref="L6:L8"/>
    <mergeCell ref="M6:M8"/>
    <mergeCell ref="J6:J8"/>
    <mergeCell ref="P7:P8"/>
    <mergeCell ref="Q7:Q8"/>
    <mergeCell ref="K6:K8"/>
    <mergeCell ref="A6:A8"/>
    <mergeCell ref="B6:C6"/>
    <mergeCell ref="D6:G6"/>
    <mergeCell ref="H6:H8"/>
    <mergeCell ref="I6:I8"/>
    <mergeCell ref="F7:F8"/>
    <mergeCell ref="G7:G8"/>
    <mergeCell ref="B7:B8"/>
    <mergeCell ref="C7:C8"/>
  </mergeCells>
  <phoneticPr fontId="22" type="noConversion"/>
  <pageMargins left="0.7" right="0.7" top="0.75" bottom="0.75" header="0.3" footer="0.3"/>
</worksheet>
</file>

<file path=xl/worksheets/sheet1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D00-000000000000}">
  <dimension ref="A1:AC17"/>
  <sheetViews>
    <sheetView workbookViewId="0">
      <selection sqref="A1:IV65536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>
        <v>3004</v>
      </c>
      <c r="C10" s="19" t="s">
        <v>1531</v>
      </c>
      <c r="D10" s="76">
        <v>237183130</v>
      </c>
      <c r="E10" s="19" t="s">
        <v>1531</v>
      </c>
      <c r="F10" s="78" t="s">
        <v>1471</v>
      </c>
      <c r="G10" s="79">
        <f>2875</f>
        <v>2875</v>
      </c>
      <c r="H10" s="29" t="s">
        <v>20</v>
      </c>
      <c r="I10" s="29" t="s">
        <v>19</v>
      </c>
      <c r="J10" s="80" t="s">
        <v>1532</v>
      </c>
      <c r="K10" s="56" t="s">
        <v>1515</v>
      </c>
      <c r="L10" s="32">
        <v>0</v>
      </c>
      <c r="M10" s="32">
        <v>1028</v>
      </c>
      <c r="N10" s="56" t="s">
        <v>1515</v>
      </c>
      <c r="O10" s="57">
        <f t="shared" ref="O10:O17" si="0">G10</f>
        <v>2875</v>
      </c>
      <c r="P10" s="25">
        <v>1227</v>
      </c>
      <c r="Q10" s="18" t="s">
        <v>1529</v>
      </c>
      <c r="R10" s="21">
        <v>0</v>
      </c>
      <c r="S10" s="2"/>
    </row>
    <row r="11" spans="1:29" s="9" customFormat="1" x14ac:dyDescent="0.2">
      <c r="A11" s="7">
        <v>2</v>
      </c>
      <c r="B11" s="18">
        <v>3008</v>
      </c>
      <c r="C11" s="19" t="s">
        <v>1531</v>
      </c>
      <c r="D11" s="76">
        <v>237183282</v>
      </c>
      <c r="E11" s="19" t="s">
        <v>1531</v>
      </c>
      <c r="F11" s="78" t="s">
        <v>1471</v>
      </c>
      <c r="G11" s="79">
        <v>95636</v>
      </c>
      <c r="H11" s="29" t="s">
        <v>20</v>
      </c>
      <c r="I11" s="29" t="s">
        <v>19</v>
      </c>
      <c r="J11" s="80" t="s">
        <v>1532</v>
      </c>
      <c r="K11" s="56" t="s">
        <v>1515</v>
      </c>
      <c r="L11" s="32">
        <v>0</v>
      </c>
      <c r="M11" s="32">
        <v>1029</v>
      </c>
      <c r="N11" s="56" t="s">
        <v>1515</v>
      </c>
      <c r="O11" s="57">
        <f t="shared" si="0"/>
        <v>95636</v>
      </c>
      <c r="P11" s="25">
        <v>1227</v>
      </c>
      <c r="Q11" s="18" t="s">
        <v>1529</v>
      </c>
      <c r="R11" s="21">
        <v>0</v>
      </c>
      <c r="S11" s="2"/>
    </row>
    <row r="12" spans="1:29" s="9" customFormat="1" x14ac:dyDescent="0.2">
      <c r="A12" s="7">
        <v>3</v>
      </c>
      <c r="B12" s="18">
        <v>973</v>
      </c>
      <c r="C12" s="19" t="s">
        <v>1359</v>
      </c>
      <c r="D12" s="76">
        <v>249101932621</v>
      </c>
      <c r="E12" s="19" t="s">
        <v>1422</v>
      </c>
      <c r="F12" s="78" t="s">
        <v>142</v>
      </c>
      <c r="G12" s="79">
        <v>168321.81</v>
      </c>
      <c r="H12" s="29" t="s">
        <v>20</v>
      </c>
      <c r="I12" s="29" t="s">
        <v>19</v>
      </c>
      <c r="J12" s="80" t="s">
        <v>1533</v>
      </c>
      <c r="K12" s="56" t="s">
        <v>929</v>
      </c>
      <c r="L12" s="32">
        <v>0</v>
      </c>
      <c r="M12" s="32">
        <v>138</v>
      </c>
      <c r="N12" s="56" t="s">
        <v>1424</v>
      </c>
      <c r="O12" s="57">
        <f t="shared" si="0"/>
        <v>168321.81</v>
      </c>
      <c r="P12" s="25">
        <v>1222</v>
      </c>
      <c r="Q12" s="18" t="s">
        <v>1529</v>
      </c>
      <c r="R12" s="21">
        <v>0</v>
      </c>
      <c r="S12" s="2"/>
    </row>
    <row r="13" spans="1:29" s="9" customFormat="1" ht="25.5" x14ac:dyDescent="0.2">
      <c r="A13" s="7">
        <v>4</v>
      </c>
      <c r="B13" s="18">
        <v>982</v>
      </c>
      <c r="C13" s="19" t="s">
        <v>1399</v>
      </c>
      <c r="D13" s="76">
        <v>2029735</v>
      </c>
      <c r="E13" s="19" t="s">
        <v>1422</v>
      </c>
      <c r="F13" s="78" t="s">
        <v>322</v>
      </c>
      <c r="G13" s="79">
        <v>919.93</v>
      </c>
      <c r="H13" s="29" t="s">
        <v>20</v>
      </c>
      <c r="I13" s="29" t="s">
        <v>19</v>
      </c>
      <c r="J13" s="81" t="s">
        <v>1534</v>
      </c>
      <c r="K13" s="56" t="s">
        <v>1332</v>
      </c>
      <c r="L13" s="32">
        <v>0</v>
      </c>
      <c r="M13" s="32">
        <v>938</v>
      </c>
      <c r="N13" s="56" t="s">
        <v>1332</v>
      </c>
      <c r="O13" s="57">
        <f t="shared" si="0"/>
        <v>919.93</v>
      </c>
      <c r="P13" s="25">
        <v>1223</v>
      </c>
      <c r="Q13" s="18" t="s">
        <v>1529</v>
      </c>
      <c r="R13" s="21">
        <v>0</v>
      </c>
      <c r="S13" s="2"/>
    </row>
    <row r="14" spans="1:29" s="9" customFormat="1" x14ac:dyDescent="0.2">
      <c r="A14" s="7">
        <v>5</v>
      </c>
      <c r="B14" s="18">
        <v>946</v>
      </c>
      <c r="C14" s="19" t="s">
        <v>1422</v>
      </c>
      <c r="D14" s="76">
        <v>61929</v>
      </c>
      <c r="E14" s="19" t="s">
        <v>1294</v>
      </c>
      <c r="F14" s="78" t="s">
        <v>1493</v>
      </c>
      <c r="G14" s="79">
        <v>262</v>
      </c>
      <c r="H14" s="29" t="s">
        <v>20</v>
      </c>
      <c r="I14" s="29" t="s">
        <v>19</v>
      </c>
      <c r="J14" s="80" t="s">
        <v>1535</v>
      </c>
      <c r="K14" s="56" t="s">
        <v>1311</v>
      </c>
      <c r="L14" s="32">
        <v>0</v>
      </c>
      <c r="M14" s="32">
        <v>913</v>
      </c>
      <c r="N14" s="56" t="s">
        <v>1332</v>
      </c>
      <c r="O14" s="57">
        <f t="shared" si="0"/>
        <v>262</v>
      </c>
      <c r="P14" s="25">
        <v>1224</v>
      </c>
      <c r="Q14" s="18" t="s">
        <v>1529</v>
      </c>
      <c r="R14" s="21">
        <v>0</v>
      </c>
      <c r="S14" s="2"/>
    </row>
    <row r="15" spans="1:29" s="9" customFormat="1" x14ac:dyDescent="0.2">
      <c r="A15" s="7">
        <v>6</v>
      </c>
      <c r="B15" s="18">
        <v>2099</v>
      </c>
      <c r="C15" s="19" t="s">
        <v>1531</v>
      </c>
      <c r="D15" s="76">
        <v>315</v>
      </c>
      <c r="E15" s="19" t="s">
        <v>1536</v>
      </c>
      <c r="F15" s="78" t="s">
        <v>130</v>
      </c>
      <c r="G15" s="79">
        <v>3542.51</v>
      </c>
      <c r="H15" s="29" t="s">
        <v>20</v>
      </c>
      <c r="I15" s="29" t="s">
        <v>19</v>
      </c>
      <c r="J15" s="80" t="s">
        <v>1537</v>
      </c>
      <c r="K15" s="56" t="s">
        <v>1515</v>
      </c>
      <c r="L15" s="32">
        <v>0</v>
      </c>
      <c r="M15" s="32">
        <v>1021</v>
      </c>
      <c r="N15" s="56" t="s">
        <v>1522</v>
      </c>
      <c r="O15" s="57">
        <f t="shared" si="0"/>
        <v>3542.51</v>
      </c>
      <c r="P15" s="25">
        <v>1225</v>
      </c>
      <c r="Q15" s="18" t="s">
        <v>1529</v>
      </c>
      <c r="R15" s="21">
        <v>0</v>
      </c>
      <c r="S15" s="2"/>
    </row>
    <row r="16" spans="1:29" s="9" customFormat="1" ht="24" x14ac:dyDescent="0.2">
      <c r="A16" s="7">
        <v>7</v>
      </c>
      <c r="B16" s="18">
        <v>984</v>
      </c>
      <c r="C16" s="19" t="s">
        <v>1399</v>
      </c>
      <c r="D16" s="76">
        <v>214037</v>
      </c>
      <c r="E16" s="19" t="s">
        <v>1359</v>
      </c>
      <c r="F16" s="78" t="s">
        <v>1528</v>
      </c>
      <c r="G16" s="79">
        <v>5334.81</v>
      </c>
      <c r="H16" s="29" t="s">
        <v>20</v>
      </c>
      <c r="I16" s="29" t="s">
        <v>19</v>
      </c>
      <c r="J16" s="80" t="s">
        <v>1538</v>
      </c>
      <c r="K16" s="56" t="s">
        <v>1332</v>
      </c>
      <c r="L16" s="32">
        <v>0</v>
      </c>
      <c r="M16" s="32">
        <v>114</v>
      </c>
      <c r="N16" s="56" t="s">
        <v>1461</v>
      </c>
      <c r="O16" s="57">
        <f t="shared" si="0"/>
        <v>5334.81</v>
      </c>
      <c r="P16" s="25">
        <v>1226</v>
      </c>
      <c r="Q16" s="18" t="s">
        <v>1529</v>
      </c>
      <c r="R16" s="21">
        <v>0</v>
      </c>
      <c r="S16" s="2"/>
    </row>
    <row r="17" spans="1:18" x14ac:dyDescent="0.2">
      <c r="A17" s="7">
        <v>8</v>
      </c>
      <c r="B17" s="18">
        <v>22180</v>
      </c>
      <c r="C17" s="19" t="s">
        <v>1531</v>
      </c>
      <c r="D17" s="76">
        <v>3581606</v>
      </c>
      <c r="E17" s="19" t="s">
        <v>1505</v>
      </c>
      <c r="F17" s="78" t="s">
        <v>1530</v>
      </c>
      <c r="G17" s="79">
        <v>4000</v>
      </c>
      <c r="H17" s="29" t="s">
        <v>162</v>
      </c>
      <c r="I17" s="29" t="s">
        <v>19</v>
      </c>
      <c r="J17" s="80" t="s">
        <v>1539</v>
      </c>
      <c r="K17" s="56" t="s">
        <v>1515</v>
      </c>
      <c r="L17" s="32">
        <v>0</v>
      </c>
      <c r="M17" s="32">
        <v>1031</v>
      </c>
      <c r="N17" s="56" t="s">
        <v>1529</v>
      </c>
      <c r="O17" s="57">
        <f t="shared" si="0"/>
        <v>4000</v>
      </c>
      <c r="P17" s="25">
        <v>76</v>
      </c>
      <c r="Q17" s="18" t="s">
        <v>1529</v>
      </c>
      <c r="R17" s="21">
        <v>0</v>
      </c>
    </row>
  </sheetData>
  <mergeCells count="21">
    <mergeCell ref="A6:A8"/>
    <mergeCell ref="B6:C6"/>
    <mergeCell ref="D6:G6"/>
    <mergeCell ref="H6:H8"/>
    <mergeCell ref="I6:I8"/>
    <mergeCell ref="K6:K8"/>
    <mergeCell ref="F7:F8"/>
    <mergeCell ref="G7:G8"/>
    <mergeCell ref="B7:B8"/>
    <mergeCell ref="C7:C8"/>
    <mergeCell ref="D7:D8"/>
    <mergeCell ref="E7:E8"/>
    <mergeCell ref="J6:J8"/>
    <mergeCell ref="R6:R8"/>
    <mergeCell ref="O6:O8"/>
    <mergeCell ref="N6:N8"/>
    <mergeCell ref="L6:L8"/>
    <mergeCell ref="M6:M8"/>
    <mergeCell ref="P7:P8"/>
    <mergeCell ref="Q7:Q8"/>
    <mergeCell ref="P6:Q6"/>
  </mergeCells>
  <phoneticPr fontId="22" type="noConversion"/>
  <pageMargins left="0.7" right="0.7" top="0.75" bottom="0.75" header="0.3" footer="0.3"/>
</worksheet>
</file>

<file path=xl/worksheets/sheet1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E00-000000000000}">
  <dimension ref="A1:AC24"/>
  <sheetViews>
    <sheetView workbookViewId="0">
      <selection sqref="A1:IV65536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>
        <v>979</v>
      </c>
      <c r="C10" s="19" t="s">
        <v>1399</v>
      </c>
      <c r="D10" s="76">
        <v>481043</v>
      </c>
      <c r="E10" s="19" t="s">
        <v>1290</v>
      </c>
      <c r="F10" s="78" t="s">
        <v>128</v>
      </c>
      <c r="G10" s="79">
        <v>505.75</v>
      </c>
      <c r="H10" s="29" t="s">
        <v>20</v>
      </c>
      <c r="I10" s="29" t="s">
        <v>19</v>
      </c>
      <c r="J10" s="80" t="s">
        <v>1545</v>
      </c>
      <c r="K10" s="56" t="s">
        <v>1332</v>
      </c>
      <c r="L10" s="32">
        <v>0</v>
      </c>
      <c r="M10" s="32">
        <v>910</v>
      </c>
      <c r="N10" s="56" t="s">
        <v>1332</v>
      </c>
      <c r="O10" s="57">
        <f>G10</f>
        <v>505.75</v>
      </c>
      <c r="P10" s="25">
        <v>1228</v>
      </c>
      <c r="Q10" s="18" t="s">
        <v>1557</v>
      </c>
      <c r="R10" s="21">
        <v>0</v>
      </c>
      <c r="S10" s="2"/>
    </row>
    <row r="11" spans="1:29" s="9" customFormat="1" x14ac:dyDescent="0.2">
      <c r="A11" s="7">
        <v>2</v>
      </c>
      <c r="B11" s="18">
        <v>974</v>
      </c>
      <c r="C11" s="19" t="s">
        <v>1359</v>
      </c>
      <c r="D11" s="76">
        <v>249200403660</v>
      </c>
      <c r="E11" s="19" t="s">
        <v>1355</v>
      </c>
      <c r="F11" s="78" t="s">
        <v>142</v>
      </c>
      <c r="G11" s="79">
        <v>1007.95</v>
      </c>
      <c r="H11" s="29" t="s">
        <v>20</v>
      </c>
      <c r="I11" s="29" t="s">
        <v>19</v>
      </c>
      <c r="J11" s="80" t="s">
        <v>1546</v>
      </c>
      <c r="K11" s="56" t="s">
        <v>1332</v>
      </c>
      <c r="L11" s="32">
        <v>0</v>
      </c>
      <c r="M11" s="32">
        <v>86</v>
      </c>
      <c r="N11" s="56" t="s">
        <v>929</v>
      </c>
      <c r="O11" s="57">
        <f>G11</f>
        <v>1007.95</v>
      </c>
      <c r="P11" s="25">
        <v>1229</v>
      </c>
      <c r="Q11" s="18" t="s">
        <v>1557</v>
      </c>
      <c r="R11" s="21">
        <v>0</v>
      </c>
      <c r="S11" s="2"/>
    </row>
    <row r="12" spans="1:29" s="9" customFormat="1" x14ac:dyDescent="0.2">
      <c r="A12" s="7">
        <v>3</v>
      </c>
      <c r="B12" s="18">
        <v>981</v>
      </c>
      <c r="C12" s="19" t="s">
        <v>1399</v>
      </c>
      <c r="D12" s="76">
        <v>40568</v>
      </c>
      <c r="E12" s="19" t="s">
        <v>1273</v>
      </c>
      <c r="F12" s="78" t="s">
        <v>714</v>
      </c>
      <c r="G12" s="79">
        <v>7090.81</v>
      </c>
      <c r="H12" s="29" t="s">
        <v>20</v>
      </c>
      <c r="I12" s="29" t="s">
        <v>19</v>
      </c>
      <c r="J12" s="80" t="s">
        <v>1547</v>
      </c>
      <c r="K12" s="56" t="s">
        <v>1332</v>
      </c>
      <c r="L12" s="32">
        <v>0</v>
      </c>
      <c r="M12" s="32">
        <v>939</v>
      </c>
      <c r="N12" s="56" t="s">
        <v>1332</v>
      </c>
      <c r="O12" s="57">
        <f>G12</f>
        <v>7090.81</v>
      </c>
      <c r="P12" s="25">
        <v>1230</v>
      </c>
      <c r="Q12" s="18" t="s">
        <v>1557</v>
      </c>
      <c r="R12" s="21">
        <v>0</v>
      </c>
      <c r="S12" s="2"/>
    </row>
    <row r="13" spans="1:29" s="9" customFormat="1" x14ac:dyDescent="0.2">
      <c r="A13" s="7">
        <v>4</v>
      </c>
      <c r="B13" s="18">
        <v>19313</v>
      </c>
      <c r="C13" s="19" t="s">
        <v>1536</v>
      </c>
      <c r="D13" s="76">
        <v>6023988</v>
      </c>
      <c r="E13" s="19" t="s">
        <v>1399</v>
      </c>
      <c r="F13" s="78" t="s">
        <v>1540</v>
      </c>
      <c r="G13" s="79">
        <v>2081.73</v>
      </c>
      <c r="H13" s="29" t="s">
        <v>20</v>
      </c>
      <c r="I13" s="29" t="s">
        <v>19</v>
      </c>
      <c r="J13" s="80" t="s">
        <v>1548</v>
      </c>
      <c r="K13" s="56" t="s">
        <v>1384</v>
      </c>
      <c r="L13" s="32">
        <v>0</v>
      </c>
      <c r="M13" s="32">
        <v>153</v>
      </c>
      <c r="N13" s="56" t="s">
        <v>1473</v>
      </c>
      <c r="O13" s="57">
        <f>G13</f>
        <v>2081.73</v>
      </c>
      <c r="P13" s="25">
        <v>1231</v>
      </c>
      <c r="Q13" s="18" t="s">
        <v>1557</v>
      </c>
      <c r="R13" s="21">
        <v>0</v>
      </c>
      <c r="S13" s="2"/>
    </row>
    <row r="14" spans="1:29" s="9" customFormat="1" x14ac:dyDescent="0.2">
      <c r="A14" s="7">
        <v>5</v>
      </c>
      <c r="B14" s="18">
        <v>2085</v>
      </c>
      <c r="C14" s="19" t="s">
        <v>1523</v>
      </c>
      <c r="D14" s="76">
        <v>3965</v>
      </c>
      <c r="E14" s="19" t="s">
        <v>1524</v>
      </c>
      <c r="F14" s="78" t="s">
        <v>450</v>
      </c>
      <c r="G14" s="79">
        <v>48176.44</v>
      </c>
      <c r="H14" s="29" t="s">
        <v>20</v>
      </c>
      <c r="I14" s="29" t="s">
        <v>19</v>
      </c>
      <c r="J14" s="81" t="s">
        <v>1549</v>
      </c>
      <c r="K14" s="56" t="s">
        <v>1515</v>
      </c>
      <c r="L14" s="32">
        <v>0</v>
      </c>
      <c r="M14" s="32">
        <v>1032</v>
      </c>
      <c r="N14" s="56" t="s">
        <v>1515</v>
      </c>
      <c r="O14" s="57">
        <f>G14</f>
        <v>48176.44</v>
      </c>
      <c r="P14" s="25">
        <v>1232</v>
      </c>
      <c r="Q14" s="18" t="s">
        <v>1557</v>
      </c>
      <c r="R14" s="21">
        <v>0</v>
      </c>
      <c r="S14" s="2"/>
    </row>
    <row r="15" spans="1:29" s="9" customFormat="1" ht="24" x14ac:dyDescent="0.2">
      <c r="A15" s="7">
        <v>6</v>
      </c>
      <c r="B15" s="18">
        <v>985</v>
      </c>
      <c r="C15" s="19" t="s">
        <v>1399</v>
      </c>
      <c r="D15" s="76">
        <v>2029744</v>
      </c>
      <c r="E15" s="19" t="s">
        <v>1422</v>
      </c>
      <c r="F15" s="78" t="s">
        <v>322</v>
      </c>
      <c r="G15" s="79">
        <v>4139.76</v>
      </c>
      <c r="H15" s="29" t="s">
        <v>20</v>
      </c>
      <c r="I15" s="29" t="s">
        <v>19</v>
      </c>
      <c r="J15" s="80" t="s">
        <v>1550</v>
      </c>
      <c r="K15" s="56" t="s">
        <v>1298</v>
      </c>
      <c r="L15" s="32">
        <v>0</v>
      </c>
      <c r="M15" s="32">
        <v>113</v>
      </c>
      <c r="N15" s="56" t="s">
        <v>1461</v>
      </c>
      <c r="O15" s="57">
        <f t="shared" ref="O15:O24" si="0">G15</f>
        <v>4139.76</v>
      </c>
      <c r="P15" s="25">
        <v>1233</v>
      </c>
      <c r="Q15" s="18" t="s">
        <v>1557</v>
      </c>
      <c r="R15" s="21">
        <v>0</v>
      </c>
      <c r="S15" s="2"/>
    </row>
    <row r="16" spans="1:29" s="9" customFormat="1" x14ac:dyDescent="0.2">
      <c r="A16" s="7">
        <v>7</v>
      </c>
      <c r="B16" s="18">
        <v>998</v>
      </c>
      <c r="C16" s="19" t="s">
        <v>1558</v>
      </c>
      <c r="D16" s="76">
        <v>6423487364</v>
      </c>
      <c r="E16" s="19" t="s">
        <v>1399</v>
      </c>
      <c r="F16" s="78" t="s">
        <v>1541</v>
      </c>
      <c r="G16" s="79">
        <v>4351.26</v>
      </c>
      <c r="H16" s="29" t="s">
        <v>20</v>
      </c>
      <c r="I16" s="29" t="s">
        <v>19</v>
      </c>
      <c r="J16" s="80" t="s">
        <v>1551</v>
      </c>
      <c r="K16" s="56" t="s">
        <v>1384</v>
      </c>
      <c r="L16" s="32">
        <v>0</v>
      </c>
      <c r="M16" s="32">
        <v>115</v>
      </c>
      <c r="N16" s="56" t="s">
        <v>1461</v>
      </c>
      <c r="O16" s="57">
        <f t="shared" si="0"/>
        <v>4351.26</v>
      </c>
      <c r="P16" s="25">
        <v>1234</v>
      </c>
      <c r="Q16" s="18" t="s">
        <v>1557</v>
      </c>
      <c r="R16" s="21">
        <v>0</v>
      </c>
      <c r="S16" s="2"/>
    </row>
    <row r="17" spans="1:19" s="9" customFormat="1" x14ac:dyDescent="0.2">
      <c r="A17" s="7">
        <v>8</v>
      </c>
      <c r="B17" s="18">
        <v>983</v>
      </c>
      <c r="C17" s="19" t="s">
        <v>1399</v>
      </c>
      <c r="D17" s="76">
        <v>91040305</v>
      </c>
      <c r="E17" s="19" t="s">
        <v>1219</v>
      </c>
      <c r="F17" s="78" t="s">
        <v>1542</v>
      </c>
      <c r="G17" s="79">
        <v>3641.4</v>
      </c>
      <c r="H17" s="29" t="s">
        <v>20</v>
      </c>
      <c r="I17" s="29" t="s">
        <v>19</v>
      </c>
      <c r="J17" s="80" t="s">
        <v>1552</v>
      </c>
      <c r="K17" s="56" t="s">
        <v>1332</v>
      </c>
      <c r="L17" s="32">
        <v>0</v>
      </c>
      <c r="M17" s="32">
        <v>85</v>
      </c>
      <c r="N17" s="56" t="s">
        <v>929</v>
      </c>
      <c r="O17" s="57">
        <f t="shared" si="0"/>
        <v>3641.4</v>
      </c>
      <c r="P17" s="25">
        <v>1235</v>
      </c>
      <c r="Q17" s="18" t="s">
        <v>1557</v>
      </c>
      <c r="R17" s="21">
        <v>0</v>
      </c>
      <c r="S17" s="2"/>
    </row>
    <row r="18" spans="1:19" s="9" customFormat="1" ht="24" x14ac:dyDescent="0.2">
      <c r="A18" s="7">
        <v>9</v>
      </c>
      <c r="B18" s="18">
        <v>987</v>
      </c>
      <c r="C18" s="19" t="s">
        <v>1399</v>
      </c>
      <c r="D18" s="76">
        <v>42544</v>
      </c>
      <c r="E18" s="19" t="s">
        <v>1399</v>
      </c>
      <c r="F18" s="78" t="s">
        <v>225</v>
      </c>
      <c r="G18" s="79">
        <v>589.04999999999995</v>
      </c>
      <c r="H18" s="29" t="s">
        <v>20</v>
      </c>
      <c r="I18" s="29" t="s">
        <v>19</v>
      </c>
      <c r="J18" s="80" t="s">
        <v>1553</v>
      </c>
      <c r="K18" s="56" t="s">
        <v>1456</v>
      </c>
      <c r="L18" s="32">
        <v>0</v>
      </c>
      <c r="M18" s="32">
        <v>89</v>
      </c>
      <c r="N18" s="56" t="s">
        <v>929</v>
      </c>
      <c r="O18" s="57">
        <f t="shared" si="0"/>
        <v>589.04999999999995</v>
      </c>
      <c r="P18" s="25">
        <v>1238</v>
      </c>
      <c r="Q18" s="18" t="s">
        <v>1557</v>
      </c>
      <c r="R18" s="21">
        <v>0</v>
      </c>
      <c r="S18" s="2"/>
    </row>
    <row r="19" spans="1:19" s="9" customFormat="1" ht="24" x14ac:dyDescent="0.2">
      <c r="A19" s="7">
        <v>10</v>
      </c>
      <c r="B19" s="18">
        <v>978</v>
      </c>
      <c r="C19" s="19" t="s">
        <v>1399</v>
      </c>
      <c r="D19" s="76">
        <v>1927</v>
      </c>
      <c r="E19" s="19" t="s">
        <v>1355</v>
      </c>
      <c r="F19" s="78" t="s">
        <v>1543</v>
      </c>
      <c r="G19" s="79">
        <v>417.69</v>
      </c>
      <c r="H19" s="29" t="s">
        <v>20</v>
      </c>
      <c r="I19" s="29" t="s">
        <v>19</v>
      </c>
      <c r="J19" s="80" t="s">
        <v>1554</v>
      </c>
      <c r="K19" s="56" t="s">
        <v>1456</v>
      </c>
      <c r="L19" s="32">
        <v>0</v>
      </c>
      <c r="M19" s="32">
        <v>87</v>
      </c>
      <c r="N19" s="56" t="s">
        <v>929</v>
      </c>
      <c r="O19" s="57">
        <f t="shared" si="0"/>
        <v>417.69</v>
      </c>
      <c r="P19" s="25">
        <v>1236</v>
      </c>
      <c r="Q19" s="18" t="s">
        <v>1557</v>
      </c>
      <c r="R19" s="21">
        <v>0</v>
      </c>
      <c r="S19" s="2"/>
    </row>
    <row r="20" spans="1:19" s="9" customFormat="1" x14ac:dyDescent="0.2">
      <c r="A20" s="7">
        <v>11</v>
      </c>
      <c r="B20" s="18">
        <v>1005</v>
      </c>
      <c r="C20" s="19" t="s">
        <v>1558</v>
      </c>
      <c r="D20" s="76">
        <v>23002576</v>
      </c>
      <c r="E20" s="19" t="s">
        <v>1355</v>
      </c>
      <c r="F20" s="78" t="s">
        <v>317</v>
      </c>
      <c r="G20" s="79">
        <v>2905.58</v>
      </c>
      <c r="H20" s="29" t="s">
        <v>20</v>
      </c>
      <c r="I20" s="29" t="s">
        <v>19</v>
      </c>
      <c r="J20" s="80" t="s">
        <v>1555</v>
      </c>
      <c r="K20" s="56" t="s">
        <v>929</v>
      </c>
      <c r="L20" s="32">
        <v>0</v>
      </c>
      <c r="M20" s="32">
        <v>90</v>
      </c>
      <c r="N20" s="56" t="s">
        <v>1384</v>
      </c>
      <c r="O20" s="57">
        <f t="shared" si="0"/>
        <v>2905.58</v>
      </c>
      <c r="P20" s="25">
        <v>1237</v>
      </c>
      <c r="Q20" s="18" t="s">
        <v>1557</v>
      </c>
      <c r="R20" s="21">
        <v>0</v>
      </c>
      <c r="S20" s="2"/>
    </row>
    <row r="21" spans="1:19" s="9" customFormat="1" ht="36" x14ac:dyDescent="0.2">
      <c r="A21" s="7">
        <v>12</v>
      </c>
      <c r="B21" s="18">
        <v>21843</v>
      </c>
      <c r="C21" s="19" t="s">
        <v>1524</v>
      </c>
      <c r="D21" s="76">
        <v>4310</v>
      </c>
      <c r="E21" s="19" t="s">
        <v>1524</v>
      </c>
      <c r="F21" s="78" t="s">
        <v>1491</v>
      </c>
      <c r="G21" s="79">
        <v>8400</v>
      </c>
      <c r="H21" s="29" t="s">
        <v>20</v>
      </c>
      <c r="I21" s="29" t="s">
        <v>19</v>
      </c>
      <c r="J21" s="80" t="s">
        <v>1561</v>
      </c>
      <c r="K21" s="56" t="s">
        <v>1522</v>
      </c>
      <c r="L21" s="32">
        <v>0</v>
      </c>
      <c r="M21" s="32">
        <v>1036</v>
      </c>
      <c r="N21" s="56" t="s">
        <v>1529</v>
      </c>
      <c r="O21" s="57">
        <f t="shared" si="0"/>
        <v>8400</v>
      </c>
      <c r="P21" s="25">
        <v>1242</v>
      </c>
      <c r="Q21" s="18" t="s">
        <v>1557</v>
      </c>
      <c r="R21" s="21">
        <v>0</v>
      </c>
      <c r="S21" s="2"/>
    </row>
    <row r="22" spans="1:19" s="9" customFormat="1" x14ac:dyDescent="0.2">
      <c r="A22" s="7">
        <v>13</v>
      </c>
      <c r="B22" s="18">
        <v>1064</v>
      </c>
      <c r="C22" s="19" t="s">
        <v>1502</v>
      </c>
      <c r="D22" s="76">
        <v>40692256</v>
      </c>
      <c r="E22" s="19" t="s">
        <v>1399</v>
      </c>
      <c r="F22" s="78" t="s">
        <v>1559</v>
      </c>
      <c r="G22" s="79">
        <v>691.84</v>
      </c>
      <c r="H22" s="29" t="s">
        <v>20</v>
      </c>
      <c r="I22" s="29" t="s">
        <v>19</v>
      </c>
      <c r="J22" s="80" t="s">
        <v>1562</v>
      </c>
      <c r="K22" s="56" t="s">
        <v>1495</v>
      </c>
      <c r="L22" s="32">
        <v>0</v>
      </c>
      <c r="M22" s="32">
        <v>1035</v>
      </c>
      <c r="N22" s="56" t="s">
        <v>1529</v>
      </c>
      <c r="O22" s="57">
        <f t="shared" si="0"/>
        <v>691.84</v>
      </c>
      <c r="P22" s="25">
        <v>1243</v>
      </c>
      <c r="Q22" s="18" t="s">
        <v>1557</v>
      </c>
      <c r="R22" s="21">
        <v>0</v>
      </c>
      <c r="S22" s="2"/>
    </row>
    <row r="23" spans="1:19" s="9" customFormat="1" ht="24" x14ac:dyDescent="0.2">
      <c r="A23" s="7">
        <v>14</v>
      </c>
      <c r="B23" s="18">
        <v>21790</v>
      </c>
      <c r="C23" s="19" t="s">
        <v>1524</v>
      </c>
      <c r="D23" s="76">
        <v>30694828</v>
      </c>
      <c r="E23" s="19" t="s">
        <v>1463</v>
      </c>
      <c r="F23" s="78" t="s">
        <v>1560</v>
      </c>
      <c r="G23" s="79">
        <v>9980</v>
      </c>
      <c r="H23" s="29" t="s">
        <v>162</v>
      </c>
      <c r="I23" s="29" t="s">
        <v>19</v>
      </c>
      <c r="J23" s="80" t="s">
        <v>1563</v>
      </c>
      <c r="K23" s="56" t="s">
        <v>1529</v>
      </c>
      <c r="L23" s="32">
        <v>0</v>
      </c>
      <c r="M23" s="32">
        <v>1048</v>
      </c>
      <c r="N23" s="56" t="s">
        <v>1557</v>
      </c>
      <c r="O23" s="57">
        <f t="shared" si="0"/>
        <v>9980</v>
      </c>
      <c r="P23" s="25">
        <v>78</v>
      </c>
      <c r="Q23" s="18" t="s">
        <v>1557</v>
      </c>
      <c r="R23" s="21">
        <v>0</v>
      </c>
      <c r="S23" s="2"/>
    </row>
    <row r="24" spans="1:19" s="9" customFormat="1" x14ac:dyDescent="0.2">
      <c r="A24" s="7">
        <v>15</v>
      </c>
      <c r="B24" s="18">
        <v>1061</v>
      </c>
      <c r="C24" s="19" t="s">
        <v>1502</v>
      </c>
      <c r="D24" s="76">
        <v>123752</v>
      </c>
      <c r="E24" s="19" t="s">
        <v>1463</v>
      </c>
      <c r="F24" s="78" t="s">
        <v>1544</v>
      </c>
      <c r="G24" s="79">
        <v>2402</v>
      </c>
      <c r="H24" s="29" t="s">
        <v>162</v>
      </c>
      <c r="I24" s="29" t="s">
        <v>19</v>
      </c>
      <c r="J24" s="80" t="s">
        <v>1556</v>
      </c>
      <c r="K24" s="56" t="s">
        <v>1458</v>
      </c>
      <c r="L24" s="32">
        <v>0</v>
      </c>
      <c r="M24" s="32">
        <v>139</v>
      </c>
      <c r="N24" s="56" t="s">
        <v>1424</v>
      </c>
      <c r="O24" s="57">
        <f t="shared" si="0"/>
        <v>2402</v>
      </c>
      <c r="P24" s="25">
        <v>77</v>
      </c>
      <c r="Q24" s="18" t="s">
        <v>1557</v>
      </c>
      <c r="R24" s="21">
        <v>0</v>
      </c>
      <c r="S24" s="2"/>
    </row>
  </sheetData>
  <mergeCells count="21">
    <mergeCell ref="R6:R8"/>
    <mergeCell ref="O6:O8"/>
    <mergeCell ref="N6:N8"/>
    <mergeCell ref="L6:L8"/>
    <mergeCell ref="M6:M8"/>
    <mergeCell ref="J6:J8"/>
    <mergeCell ref="P7:P8"/>
    <mergeCell ref="Q7:Q8"/>
    <mergeCell ref="P6:Q6"/>
    <mergeCell ref="I6:I8"/>
    <mergeCell ref="K6:K8"/>
    <mergeCell ref="A6:A8"/>
    <mergeCell ref="B6:C6"/>
    <mergeCell ref="D6:G6"/>
    <mergeCell ref="H6:H8"/>
    <mergeCell ref="F7:F8"/>
    <mergeCell ref="G7:G8"/>
    <mergeCell ref="B7:B8"/>
    <mergeCell ref="C7:C8"/>
    <mergeCell ref="D7:D8"/>
    <mergeCell ref="E7:E8"/>
  </mergeCells>
  <phoneticPr fontId="22" type="noConversion"/>
  <pageMargins left="0.7" right="0.7" top="0.75" bottom="0.75" header="0.3" footer="0.3"/>
</worksheet>
</file>

<file path=xl/worksheets/sheet1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F00-000000000000}">
  <dimension ref="A1:AC10"/>
  <sheetViews>
    <sheetView workbookViewId="0">
      <selection sqref="A1:IV65536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4" x14ac:dyDescent="0.2">
      <c r="A10" s="7">
        <v>1</v>
      </c>
      <c r="B10" s="18">
        <v>2073</v>
      </c>
      <c r="C10" s="19" t="s">
        <v>1524</v>
      </c>
      <c r="D10" s="76">
        <v>40021752</v>
      </c>
      <c r="E10" s="19" t="s">
        <v>1564</v>
      </c>
      <c r="F10" s="78" t="s">
        <v>1565</v>
      </c>
      <c r="G10" s="79">
        <v>7360.15</v>
      </c>
      <c r="H10" s="29" t="s">
        <v>20</v>
      </c>
      <c r="I10" s="29" t="s">
        <v>19</v>
      </c>
      <c r="J10" s="80" t="s">
        <v>1566</v>
      </c>
      <c r="K10" s="56" t="s">
        <v>1567</v>
      </c>
      <c r="L10" s="32">
        <v>0</v>
      </c>
      <c r="M10" s="32">
        <v>1069</v>
      </c>
      <c r="N10" s="56" t="s">
        <v>1557</v>
      </c>
      <c r="O10" s="57">
        <f>G10</f>
        <v>7360.15</v>
      </c>
      <c r="P10" s="25">
        <v>1250</v>
      </c>
      <c r="Q10" s="18" t="s">
        <v>1557</v>
      </c>
      <c r="R10" s="21">
        <v>0</v>
      </c>
      <c r="S10" s="2"/>
    </row>
  </sheetData>
  <mergeCells count="21">
    <mergeCell ref="J6:J8"/>
    <mergeCell ref="P7:P8"/>
    <mergeCell ref="Q7:Q8"/>
    <mergeCell ref="A6:A8"/>
    <mergeCell ref="B6:C6"/>
    <mergeCell ref="D6:G6"/>
    <mergeCell ref="H6:H8"/>
    <mergeCell ref="I6:I8"/>
    <mergeCell ref="K6:K8"/>
    <mergeCell ref="P6:Q6"/>
    <mergeCell ref="F7:F8"/>
    <mergeCell ref="G7:G8"/>
    <mergeCell ref="B7:B8"/>
    <mergeCell ref="C7:C8"/>
    <mergeCell ref="D7:D8"/>
    <mergeCell ref="E7:E8"/>
    <mergeCell ref="R6:R8"/>
    <mergeCell ref="O6:O8"/>
    <mergeCell ref="N6:N8"/>
    <mergeCell ref="L6:L8"/>
    <mergeCell ref="M6:M8"/>
  </mergeCells>
  <pageMargins left="0.7" right="0.7" top="0.75" bottom="0.75" header="0.3" footer="0.3"/>
</worksheet>
</file>

<file path=xl/worksheets/sheet1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000-000000000000}">
  <dimension ref="A1:AC25"/>
  <sheetViews>
    <sheetView topLeftCell="A4" workbookViewId="0">
      <selection activeCell="P25" sqref="P25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>
        <v>1006</v>
      </c>
      <c r="C10" s="19" t="s">
        <v>1558</v>
      </c>
      <c r="D10" s="76">
        <v>3093</v>
      </c>
      <c r="E10" s="19" t="s">
        <v>1355</v>
      </c>
      <c r="F10" s="78" t="s">
        <v>179</v>
      </c>
      <c r="G10" s="79">
        <v>3808</v>
      </c>
      <c r="H10" s="29" t="s">
        <v>20</v>
      </c>
      <c r="I10" s="29" t="s">
        <v>19</v>
      </c>
      <c r="J10" s="80" t="s">
        <v>1579</v>
      </c>
      <c r="K10" s="56" t="s">
        <v>1567</v>
      </c>
      <c r="L10" s="32">
        <v>0</v>
      </c>
      <c r="M10" s="32">
        <v>1069</v>
      </c>
      <c r="N10" s="56" t="s">
        <v>1557</v>
      </c>
      <c r="O10" s="57">
        <f>G10</f>
        <v>3808</v>
      </c>
      <c r="P10" s="25">
        <v>1250</v>
      </c>
      <c r="Q10" s="18" t="s">
        <v>1575</v>
      </c>
      <c r="R10" s="21">
        <v>0</v>
      </c>
      <c r="S10" s="2"/>
    </row>
    <row r="11" spans="1:29" s="9" customFormat="1" x14ac:dyDescent="0.2">
      <c r="A11" s="7">
        <v>2</v>
      </c>
      <c r="B11" s="18">
        <v>995</v>
      </c>
      <c r="C11" s="19" t="s">
        <v>1558</v>
      </c>
      <c r="D11" s="76">
        <v>10983134</v>
      </c>
      <c r="E11" s="19" t="s">
        <v>1359</v>
      </c>
      <c r="F11" s="78" t="s">
        <v>1484</v>
      </c>
      <c r="G11" s="79">
        <v>531.48</v>
      </c>
      <c r="H11" s="29" t="s">
        <v>20</v>
      </c>
      <c r="I11" s="29" t="s">
        <v>19</v>
      </c>
      <c r="J11" s="80" t="s">
        <v>1580</v>
      </c>
      <c r="K11" s="56" t="s">
        <v>1384</v>
      </c>
      <c r="L11" s="32">
        <v>0</v>
      </c>
      <c r="M11" s="32">
        <v>101</v>
      </c>
      <c r="N11" s="56" t="s">
        <v>1384</v>
      </c>
      <c r="O11" s="57">
        <f t="shared" ref="O11:O25" si="0">G11</f>
        <v>531.48</v>
      </c>
      <c r="P11" s="25">
        <v>1262</v>
      </c>
      <c r="Q11" s="18" t="s">
        <v>1575</v>
      </c>
      <c r="R11" s="21">
        <v>0</v>
      </c>
      <c r="S11" s="2"/>
    </row>
    <row r="12" spans="1:29" s="9" customFormat="1" x14ac:dyDescent="0.2">
      <c r="A12" s="7">
        <v>3</v>
      </c>
      <c r="B12" s="18">
        <v>1002</v>
      </c>
      <c r="C12" s="19" t="s">
        <v>1558</v>
      </c>
      <c r="D12" s="76">
        <v>1636</v>
      </c>
      <c r="E12" s="19" t="s">
        <v>1399</v>
      </c>
      <c r="F12" s="78" t="s">
        <v>875</v>
      </c>
      <c r="G12" s="79">
        <v>3213</v>
      </c>
      <c r="H12" s="29" t="s">
        <v>20</v>
      </c>
      <c r="I12" s="29" t="s">
        <v>19</v>
      </c>
      <c r="J12" s="80" t="s">
        <v>1581</v>
      </c>
      <c r="K12" s="56" t="s">
        <v>1384</v>
      </c>
      <c r="L12" s="32">
        <v>0</v>
      </c>
      <c r="M12" s="32">
        <v>96</v>
      </c>
      <c r="N12" s="56" t="s">
        <v>1384</v>
      </c>
      <c r="O12" s="57">
        <f t="shared" si="0"/>
        <v>3213</v>
      </c>
      <c r="P12" s="25">
        <v>1263</v>
      </c>
      <c r="Q12" s="18" t="s">
        <v>1575</v>
      </c>
      <c r="R12" s="21">
        <v>0</v>
      </c>
      <c r="S12" s="2"/>
    </row>
    <row r="13" spans="1:29" s="9" customFormat="1" x14ac:dyDescent="0.2">
      <c r="A13" s="7">
        <v>4</v>
      </c>
      <c r="B13" s="18">
        <v>1003</v>
      </c>
      <c r="C13" s="19" t="s">
        <v>1558</v>
      </c>
      <c r="D13" s="76">
        <v>2014502</v>
      </c>
      <c r="E13" s="19" t="s">
        <v>1399</v>
      </c>
      <c r="F13" s="78" t="s">
        <v>1107</v>
      </c>
      <c r="G13" s="79">
        <v>892.5</v>
      </c>
      <c r="H13" s="29" t="s">
        <v>20</v>
      </c>
      <c r="I13" s="29" t="s">
        <v>19</v>
      </c>
      <c r="J13" s="80" t="s">
        <v>1582</v>
      </c>
      <c r="K13" s="56" t="s">
        <v>1384</v>
      </c>
      <c r="L13" s="32">
        <v>0</v>
      </c>
      <c r="M13" s="32">
        <v>98</v>
      </c>
      <c r="N13" s="56" t="s">
        <v>1384</v>
      </c>
      <c r="O13" s="57">
        <f t="shared" si="0"/>
        <v>892.5</v>
      </c>
      <c r="P13" s="25">
        <v>1265</v>
      </c>
      <c r="Q13" s="18" t="s">
        <v>1575</v>
      </c>
      <c r="R13" s="21">
        <v>0</v>
      </c>
      <c r="S13" s="2"/>
    </row>
    <row r="14" spans="1:29" s="9" customFormat="1" ht="24" x14ac:dyDescent="0.2">
      <c r="A14" s="7">
        <v>5</v>
      </c>
      <c r="B14" s="18">
        <v>19702</v>
      </c>
      <c r="C14" s="19" t="s">
        <v>1466</v>
      </c>
      <c r="D14" s="76">
        <v>4199</v>
      </c>
      <c r="E14" s="19" t="s">
        <v>1399</v>
      </c>
      <c r="F14" s="78" t="s">
        <v>251</v>
      </c>
      <c r="G14" s="79">
        <f>2185.55</f>
        <v>2185.5500000000002</v>
      </c>
      <c r="H14" s="29" t="s">
        <v>20</v>
      </c>
      <c r="I14" s="29" t="s">
        <v>19</v>
      </c>
      <c r="J14" s="80" t="s">
        <v>1583</v>
      </c>
      <c r="K14" s="56" t="s">
        <v>1458</v>
      </c>
      <c r="L14" s="32">
        <v>0</v>
      </c>
      <c r="M14" s="32">
        <v>131</v>
      </c>
      <c r="N14" s="56" t="s">
        <v>1423</v>
      </c>
      <c r="O14" s="57">
        <f t="shared" si="0"/>
        <v>2185.5500000000002</v>
      </c>
      <c r="P14" s="25">
        <v>1264</v>
      </c>
      <c r="Q14" s="18" t="s">
        <v>1575</v>
      </c>
      <c r="R14" s="21">
        <v>0</v>
      </c>
      <c r="S14" s="2"/>
    </row>
    <row r="15" spans="1:29" s="9" customFormat="1" ht="24" x14ac:dyDescent="0.2">
      <c r="A15" s="7">
        <v>6</v>
      </c>
      <c r="B15" s="18">
        <v>19703</v>
      </c>
      <c r="C15" s="19" t="s">
        <v>1466</v>
      </c>
      <c r="D15" s="76">
        <v>4200</v>
      </c>
      <c r="E15" s="19" t="s">
        <v>1399</v>
      </c>
      <c r="F15" s="78" t="s">
        <v>251</v>
      </c>
      <c r="G15" s="79">
        <v>1157.8</v>
      </c>
      <c r="H15" s="29" t="s">
        <v>20</v>
      </c>
      <c r="I15" s="29" t="s">
        <v>19</v>
      </c>
      <c r="J15" s="80" t="s">
        <v>1583</v>
      </c>
      <c r="K15" s="56" t="s">
        <v>1458</v>
      </c>
      <c r="L15" s="32">
        <v>0</v>
      </c>
      <c r="M15" s="32">
        <v>130</v>
      </c>
      <c r="N15" s="56" t="s">
        <v>1423</v>
      </c>
      <c r="O15" s="57">
        <f t="shared" si="0"/>
        <v>1157.8</v>
      </c>
      <c r="P15" s="25">
        <v>1264</v>
      </c>
      <c r="Q15" s="18" t="s">
        <v>1575</v>
      </c>
      <c r="R15" s="21">
        <v>0</v>
      </c>
      <c r="S15" s="2"/>
    </row>
    <row r="16" spans="1:29" s="9" customFormat="1" x14ac:dyDescent="0.2">
      <c r="A16" s="7">
        <v>7</v>
      </c>
      <c r="B16" s="18">
        <v>1001</v>
      </c>
      <c r="C16" s="19" t="s">
        <v>1558</v>
      </c>
      <c r="D16" s="76">
        <v>1439868</v>
      </c>
      <c r="E16" s="19" t="s">
        <v>1584</v>
      </c>
      <c r="F16" s="78" t="s">
        <v>1568</v>
      </c>
      <c r="G16" s="79">
        <f>167.39</f>
        <v>167.39</v>
      </c>
      <c r="H16" s="29" t="s">
        <v>20</v>
      </c>
      <c r="I16" s="29" t="s">
        <v>19</v>
      </c>
      <c r="J16" s="80" t="s">
        <v>1585</v>
      </c>
      <c r="K16" s="56" t="s">
        <v>1384</v>
      </c>
      <c r="L16" s="32">
        <v>0</v>
      </c>
      <c r="M16" s="32">
        <v>124</v>
      </c>
      <c r="N16" s="56" t="s">
        <v>1458</v>
      </c>
      <c r="O16" s="57">
        <f t="shared" si="0"/>
        <v>167.39</v>
      </c>
      <c r="P16" s="25">
        <v>1266</v>
      </c>
      <c r="Q16" s="18" t="s">
        <v>1575</v>
      </c>
      <c r="R16" s="21">
        <v>0</v>
      </c>
      <c r="S16" s="2"/>
    </row>
    <row r="17" spans="1:19" s="9" customFormat="1" x14ac:dyDescent="0.2">
      <c r="A17" s="7">
        <v>8</v>
      </c>
      <c r="B17" s="18">
        <v>996</v>
      </c>
      <c r="C17" s="19" t="s">
        <v>1558</v>
      </c>
      <c r="D17" s="76">
        <v>1440212</v>
      </c>
      <c r="E17" s="19" t="s">
        <v>1209</v>
      </c>
      <c r="F17" s="78" t="s">
        <v>1568</v>
      </c>
      <c r="G17" s="79">
        <v>1946.64</v>
      </c>
      <c r="H17" s="29" t="s">
        <v>20</v>
      </c>
      <c r="I17" s="29" t="s">
        <v>19</v>
      </c>
      <c r="J17" s="80" t="s">
        <v>1585</v>
      </c>
      <c r="K17" s="56" t="s">
        <v>1384</v>
      </c>
      <c r="L17" s="32">
        <v>0</v>
      </c>
      <c r="M17" s="32">
        <v>123</v>
      </c>
      <c r="N17" s="56" t="s">
        <v>1458</v>
      </c>
      <c r="O17" s="57">
        <f t="shared" si="0"/>
        <v>1946.64</v>
      </c>
      <c r="P17" s="25">
        <v>1266</v>
      </c>
      <c r="Q17" s="18" t="s">
        <v>1575</v>
      </c>
      <c r="R17" s="21">
        <v>0</v>
      </c>
      <c r="S17" s="2"/>
    </row>
    <row r="18" spans="1:19" s="9" customFormat="1" x14ac:dyDescent="0.2">
      <c r="A18" s="7">
        <v>9</v>
      </c>
      <c r="B18" s="18">
        <v>997</v>
      </c>
      <c r="C18" s="19" t="s">
        <v>1558</v>
      </c>
      <c r="D18" s="76">
        <v>1440595</v>
      </c>
      <c r="E18" s="19" t="s">
        <v>1246</v>
      </c>
      <c r="F18" s="78" t="s">
        <v>1568</v>
      </c>
      <c r="G18" s="79">
        <v>20947.28</v>
      </c>
      <c r="H18" s="29" t="s">
        <v>20</v>
      </c>
      <c r="I18" s="29" t="s">
        <v>19</v>
      </c>
      <c r="J18" s="80" t="s">
        <v>1585</v>
      </c>
      <c r="K18" s="56" t="s">
        <v>1384</v>
      </c>
      <c r="L18" s="32">
        <v>0</v>
      </c>
      <c r="M18" s="32">
        <v>122</v>
      </c>
      <c r="N18" s="56" t="s">
        <v>1458</v>
      </c>
      <c r="O18" s="57">
        <f t="shared" si="0"/>
        <v>20947.28</v>
      </c>
      <c r="P18" s="25">
        <v>1266</v>
      </c>
      <c r="Q18" s="18" t="s">
        <v>1575</v>
      </c>
      <c r="R18" s="21">
        <v>0</v>
      </c>
      <c r="S18" s="2"/>
    </row>
    <row r="19" spans="1:19" s="9" customFormat="1" x14ac:dyDescent="0.2">
      <c r="A19" s="7">
        <v>10</v>
      </c>
      <c r="B19" s="18">
        <v>1013</v>
      </c>
      <c r="C19" s="19" t="s">
        <v>1536</v>
      </c>
      <c r="D19" s="76">
        <v>23002645</v>
      </c>
      <c r="E19" s="19" t="s">
        <v>1399</v>
      </c>
      <c r="F19" s="78" t="s">
        <v>317</v>
      </c>
      <c r="G19" s="79">
        <v>19040</v>
      </c>
      <c r="H19" s="29" t="s">
        <v>20</v>
      </c>
      <c r="I19" s="29" t="s">
        <v>19</v>
      </c>
      <c r="J19" s="80" t="s">
        <v>1586</v>
      </c>
      <c r="K19" s="56" t="s">
        <v>1384</v>
      </c>
      <c r="L19" s="32">
        <v>0</v>
      </c>
      <c r="M19" s="32">
        <v>137</v>
      </c>
      <c r="N19" s="56" t="s">
        <v>1424</v>
      </c>
      <c r="O19" s="57">
        <f t="shared" si="0"/>
        <v>19040</v>
      </c>
      <c r="P19" s="25">
        <v>1267</v>
      </c>
      <c r="Q19" s="18" t="s">
        <v>1575</v>
      </c>
      <c r="R19" s="21">
        <v>0</v>
      </c>
      <c r="S19" s="2"/>
    </row>
    <row r="20" spans="1:19" s="9" customFormat="1" ht="24" x14ac:dyDescent="0.2">
      <c r="A20" s="7">
        <v>11</v>
      </c>
      <c r="B20" s="18">
        <v>3030</v>
      </c>
      <c r="C20" s="19" t="s">
        <v>1587</v>
      </c>
      <c r="D20" s="76">
        <v>120016859194</v>
      </c>
      <c r="E20" s="19" t="s">
        <v>1588</v>
      </c>
      <c r="F20" s="78" t="s">
        <v>1569</v>
      </c>
      <c r="G20" s="79">
        <v>25571.91</v>
      </c>
      <c r="H20" s="29" t="s">
        <v>20</v>
      </c>
      <c r="I20" s="29" t="s">
        <v>19</v>
      </c>
      <c r="J20" s="80" t="s">
        <v>1572</v>
      </c>
      <c r="K20" s="56" t="s">
        <v>1567</v>
      </c>
      <c r="L20" s="32">
        <v>0</v>
      </c>
      <c r="M20" s="32">
        <v>1106</v>
      </c>
      <c r="N20" s="56" t="s">
        <v>1578</v>
      </c>
      <c r="O20" s="57">
        <f t="shared" si="0"/>
        <v>25571.91</v>
      </c>
      <c r="P20" s="25">
        <v>1269</v>
      </c>
      <c r="Q20" s="18" t="s">
        <v>1575</v>
      </c>
      <c r="R20" s="21">
        <v>0</v>
      </c>
      <c r="S20" s="2"/>
    </row>
    <row r="21" spans="1:19" s="9" customFormat="1" ht="24" x14ac:dyDescent="0.2">
      <c r="A21" s="7">
        <v>12</v>
      </c>
      <c r="B21" s="18">
        <v>3014</v>
      </c>
      <c r="C21" s="19" t="s">
        <v>1589</v>
      </c>
      <c r="D21" s="76">
        <v>27492</v>
      </c>
      <c r="E21" s="19" t="s">
        <v>1524</v>
      </c>
      <c r="F21" s="78" t="s">
        <v>1570</v>
      </c>
      <c r="G21" s="79">
        <f>3931.5</f>
        <v>3931.5</v>
      </c>
      <c r="H21" s="29" t="s">
        <v>20</v>
      </c>
      <c r="I21" s="29" t="s">
        <v>19</v>
      </c>
      <c r="J21" s="80" t="s">
        <v>1590</v>
      </c>
      <c r="K21" s="56" t="s">
        <v>1567</v>
      </c>
      <c r="L21" s="32">
        <v>0</v>
      </c>
      <c r="M21" s="32">
        <v>1103</v>
      </c>
      <c r="N21" s="56" t="s">
        <v>1578</v>
      </c>
      <c r="O21" s="57">
        <f t="shared" si="0"/>
        <v>3931.5</v>
      </c>
      <c r="P21" s="25">
        <v>1270</v>
      </c>
      <c r="Q21" s="18" t="s">
        <v>1575</v>
      </c>
      <c r="R21" s="21">
        <v>0</v>
      </c>
      <c r="S21" s="2"/>
    </row>
    <row r="22" spans="1:19" s="9" customFormat="1" ht="24" x14ac:dyDescent="0.2">
      <c r="A22" s="7">
        <v>13</v>
      </c>
      <c r="B22" s="18">
        <v>3013</v>
      </c>
      <c r="C22" s="19" t="s">
        <v>1589</v>
      </c>
      <c r="D22" s="76">
        <v>27493</v>
      </c>
      <c r="E22" s="19" t="s">
        <v>1524</v>
      </c>
      <c r="F22" s="78" t="s">
        <v>1570</v>
      </c>
      <c r="G22" s="79">
        <v>3931.5</v>
      </c>
      <c r="H22" s="29" t="s">
        <v>20</v>
      </c>
      <c r="I22" s="29" t="s">
        <v>19</v>
      </c>
      <c r="J22" s="80" t="s">
        <v>1590</v>
      </c>
      <c r="K22" s="56" t="s">
        <v>1567</v>
      </c>
      <c r="L22" s="32">
        <v>0</v>
      </c>
      <c r="M22" s="32">
        <v>1102</v>
      </c>
      <c r="N22" s="56" t="s">
        <v>1578</v>
      </c>
      <c r="O22" s="57">
        <f t="shared" si="0"/>
        <v>3931.5</v>
      </c>
      <c r="P22" s="25">
        <v>1270</v>
      </c>
      <c r="Q22" s="18" t="s">
        <v>1575</v>
      </c>
      <c r="R22" s="21">
        <v>0</v>
      </c>
      <c r="S22" s="2"/>
    </row>
    <row r="23" spans="1:19" s="9" customFormat="1" x14ac:dyDescent="0.2">
      <c r="A23" s="7">
        <v>14</v>
      </c>
      <c r="B23" s="18">
        <v>3027</v>
      </c>
      <c r="C23" s="19" t="s">
        <v>1591</v>
      </c>
      <c r="D23" s="76">
        <v>23802983</v>
      </c>
      <c r="E23" s="19" t="s">
        <v>1589</v>
      </c>
      <c r="F23" s="78" t="s">
        <v>1571</v>
      </c>
      <c r="G23" s="79">
        <f>1643</f>
        <v>1643</v>
      </c>
      <c r="H23" s="29" t="s">
        <v>1392</v>
      </c>
      <c r="I23" s="29" t="s">
        <v>19</v>
      </c>
      <c r="J23" s="80" t="s">
        <v>1593</v>
      </c>
      <c r="K23" s="56" t="s">
        <v>1567</v>
      </c>
      <c r="L23" s="32">
        <v>0</v>
      </c>
      <c r="M23" s="32">
        <v>1105</v>
      </c>
      <c r="N23" s="56" t="s">
        <v>1578</v>
      </c>
      <c r="O23" s="57">
        <f t="shared" si="0"/>
        <v>1643</v>
      </c>
      <c r="P23" s="25">
        <v>79</v>
      </c>
      <c r="Q23" s="18" t="s">
        <v>1575</v>
      </c>
      <c r="R23" s="21">
        <v>0</v>
      </c>
      <c r="S23" s="2"/>
    </row>
    <row r="24" spans="1:19" s="9" customFormat="1" x14ac:dyDescent="0.2">
      <c r="A24" s="7">
        <v>15</v>
      </c>
      <c r="B24" s="18">
        <v>3028</v>
      </c>
      <c r="C24" s="19" t="s">
        <v>1591</v>
      </c>
      <c r="D24" s="76">
        <v>23802979</v>
      </c>
      <c r="E24" s="19" t="s">
        <v>1589</v>
      </c>
      <c r="F24" s="78" t="s">
        <v>1571</v>
      </c>
      <c r="G24" s="79">
        <v>1237</v>
      </c>
      <c r="H24" s="29" t="s">
        <v>1392</v>
      </c>
      <c r="I24" s="29" t="s">
        <v>19</v>
      </c>
      <c r="J24" s="80" t="s">
        <v>1592</v>
      </c>
      <c r="K24" s="56" t="s">
        <v>1567</v>
      </c>
      <c r="L24" s="32">
        <v>0</v>
      </c>
      <c r="M24" s="32">
        <v>1104</v>
      </c>
      <c r="N24" s="56" t="s">
        <v>1594</v>
      </c>
      <c r="O24" s="57">
        <f t="shared" si="0"/>
        <v>1237</v>
      </c>
      <c r="P24" s="25">
        <v>79</v>
      </c>
      <c r="Q24" s="18" t="s">
        <v>1575</v>
      </c>
      <c r="R24" s="21">
        <v>0</v>
      </c>
      <c r="S24" s="2"/>
    </row>
    <row r="25" spans="1:19" s="9" customFormat="1" ht="36" x14ac:dyDescent="0.2">
      <c r="A25" s="7">
        <v>16</v>
      </c>
      <c r="B25" s="18">
        <v>2079</v>
      </c>
      <c r="C25" s="19" t="s">
        <v>1524</v>
      </c>
      <c r="D25" s="76">
        <v>133886</v>
      </c>
      <c r="E25" s="19" t="s">
        <v>1495</v>
      </c>
      <c r="F25" s="78" t="s">
        <v>1501</v>
      </c>
      <c r="G25" s="79">
        <v>2572.4</v>
      </c>
      <c r="H25" s="29" t="s">
        <v>20</v>
      </c>
      <c r="I25" s="29" t="s">
        <v>19</v>
      </c>
      <c r="J25" s="80" t="s">
        <v>1577</v>
      </c>
      <c r="K25" s="56" t="s">
        <v>1521</v>
      </c>
      <c r="L25" s="32">
        <v>0</v>
      </c>
      <c r="M25" s="32">
        <v>1128</v>
      </c>
      <c r="N25" s="56" t="s">
        <v>1578</v>
      </c>
      <c r="O25" s="57">
        <f t="shared" si="0"/>
        <v>2572.4</v>
      </c>
      <c r="P25" s="25">
        <v>1273</v>
      </c>
      <c r="Q25" s="18" t="s">
        <v>1575</v>
      </c>
      <c r="R25" s="21">
        <v>0</v>
      </c>
      <c r="S25" s="2"/>
    </row>
  </sheetData>
  <mergeCells count="21">
    <mergeCell ref="R6:R8"/>
    <mergeCell ref="O6:O8"/>
    <mergeCell ref="N6:N8"/>
    <mergeCell ref="L6:L8"/>
    <mergeCell ref="M6:M8"/>
    <mergeCell ref="J6:J8"/>
    <mergeCell ref="P7:P8"/>
    <mergeCell ref="Q7:Q8"/>
    <mergeCell ref="K6:K8"/>
    <mergeCell ref="P6:Q6"/>
    <mergeCell ref="A6:A8"/>
    <mergeCell ref="B6:C6"/>
    <mergeCell ref="D6:G6"/>
    <mergeCell ref="H6:H8"/>
    <mergeCell ref="I6:I8"/>
    <mergeCell ref="F7:F8"/>
    <mergeCell ref="G7:G8"/>
    <mergeCell ref="B7:B8"/>
    <mergeCell ref="C7:C8"/>
    <mergeCell ref="D7:D8"/>
    <mergeCell ref="E7:E8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AC23"/>
  <sheetViews>
    <sheetView topLeftCell="A4" workbookViewId="0">
      <selection activeCell="A4" sqref="A1:IV65536"/>
    </sheetView>
  </sheetViews>
  <sheetFormatPr defaultRowHeight="20.100000000000001" customHeight="1" x14ac:dyDescent="0.2"/>
  <cols>
    <col min="1" max="1" width="4.5703125" style="10" customWidth="1"/>
    <col min="2" max="2" width="9.7109375" style="6" customWidth="1"/>
    <col min="3" max="3" width="12.42578125" style="6" customWidth="1"/>
    <col min="4" max="4" width="14.42578125" style="6" customWidth="1"/>
    <col min="5" max="5" width="14.28515625" style="6" customWidth="1"/>
    <col min="6" max="6" width="20.140625" style="6" customWidth="1"/>
    <col min="7" max="7" width="12.42578125" style="6" customWidth="1"/>
    <col min="8" max="8" width="9.85546875" style="6" customWidth="1"/>
    <col min="9" max="9" width="15" style="6" customWidth="1"/>
    <col min="10" max="10" width="30.140625" style="6" customWidth="1"/>
    <col min="11" max="11" width="13.28515625" style="6" customWidth="1"/>
    <col min="12" max="13" width="9.28515625" style="6" customWidth="1"/>
    <col min="14" max="14" width="10.42578125" style="6" customWidth="1"/>
    <col min="15" max="15" width="11.85546875" style="6" customWidth="1"/>
    <col min="16" max="16" width="11.28515625" style="6" customWidth="1"/>
    <col min="17" max="17" width="12.42578125" style="6" customWidth="1"/>
    <col min="18" max="18" width="8.710937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0.100000000000001" customHeight="1" x14ac:dyDescent="0.2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7.75" customHeight="1" x14ac:dyDescent="0.2">
      <c r="A10" s="27">
        <v>1</v>
      </c>
      <c r="B10" s="18">
        <v>34175</v>
      </c>
      <c r="C10" s="19" t="s">
        <v>96</v>
      </c>
      <c r="D10" s="18">
        <v>2028175</v>
      </c>
      <c r="E10" s="19" t="s">
        <v>96</v>
      </c>
      <c r="F10" s="29" t="s">
        <v>73</v>
      </c>
      <c r="G10" s="20">
        <v>1837.8</v>
      </c>
      <c r="H10" s="18" t="s">
        <v>20</v>
      </c>
      <c r="I10" s="18" t="s">
        <v>19</v>
      </c>
      <c r="J10" s="11" t="s">
        <v>174</v>
      </c>
      <c r="K10" s="19" t="s">
        <v>98</v>
      </c>
      <c r="L10" s="21">
        <v>0</v>
      </c>
      <c r="M10" s="21">
        <v>643</v>
      </c>
      <c r="N10" s="19" t="s">
        <v>47</v>
      </c>
      <c r="O10" s="22">
        <f>G10</f>
        <v>1837.8</v>
      </c>
      <c r="P10" s="21">
        <v>3925</v>
      </c>
      <c r="Q10" s="23" t="s">
        <v>175</v>
      </c>
      <c r="R10" s="21">
        <v>0</v>
      </c>
      <c r="S10" s="2"/>
    </row>
    <row r="11" spans="1:29" ht="49.5" hidden="1" customHeight="1" x14ac:dyDescent="0.2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ref="O11:O21" si="0">G11</f>
        <v>0</v>
      </c>
      <c r="P11" s="21"/>
      <c r="Q11" s="12"/>
      <c r="R11" s="21"/>
    </row>
    <row r="12" spans="1:29" ht="24.75" customHeight="1" x14ac:dyDescent="0.2">
      <c r="A12" s="14">
        <v>2</v>
      </c>
      <c r="B12" s="14">
        <v>34402</v>
      </c>
      <c r="C12" s="24" t="s">
        <v>176</v>
      </c>
      <c r="D12" s="14">
        <v>124912</v>
      </c>
      <c r="E12" s="24" t="s">
        <v>176</v>
      </c>
      <c r="F12" s="29" t="s">
        <v>148</v>
      </c>
      <c r="G12" s="14">
        <v>985.36</v>
      </c>
      <c r="H12" s="18" t="s">
        <v>20</v>
      </c>
      <c r="I12" s="18" t="s">
        <v>19</v>
      </c>
      <c r="J12" s="11" t="s">
        <v>177</v>
      </c>
      <c r="K12" s="24" t="s">
        <v>158</v>
      </c>
      <c r="L12" s="14">
        <v>0</v>
      </c>
      <c r="M12" s="25">
        <v>3081</v>
      </c>
      <c r="N12" s="24" t="s">
        <v>56</v>
      </c>
      <c r="O12" s="22">
        <f t="shared" si="0"/>
        <v>985.36</v>
      </c>
      <c r="P12" s="21">
        <v>3924</v>
      </c>
      <c r="Q12" s="24" t="s">
        <v>175</v>
      </c>
      <c r="R12" s="14">
        <v>0</v>
      </c>
    </row>
    <row r="13" spans="1:29" ht="28.5" customHeight="1" x14ac:dyDescent="0.2">
      <c r="A13" s="15">
        <v>3</v>
      </c>
      <c r="B13" s="14">
        <v>34228</v>
      </c>
      <c r="C13" s="24" t="s">
        <v>96</v>
      </c>
      <c r="D13" s="14">
        <v>124854</v>
      </c>
      <c r="E13" s="24" t="s">
        <v>96</v>
      </c>
      <c r="F13" s="29" t="s">
        <v>148</v>
      </c>
      <c r="G13" s="14">
        <v>1257.96</v>
      </c>
      <c r="H13" s="18" t="s">
        <v>20</v>
      </c>
      <c r="I13" s="18" t="s">
        <v>19</v>
      </c>
      <c r="J13" s="24" t="s">
        <v>178</v>
      </c>
      <c r="K13" s="24" t="s">
        <v>98</v>
      </c>
      <c r="L13" s="14">
        <v>0</v>
      </c>
      <c r="M13" s="14">
        <v>644</v>
      </c>
      <c r="N13" s="25" t="s">
        <v>47</v>
      </c>
      <c r="O13" s="22">
        <f t="shared" si="0"/>
        <v>1257.96</v>
      </c>
      <c r="P13" s="14">
        <v>3924</v>
      </c>
      <c r="Q13" s="24" t="s">
        <v>175</v>
      </c>
      <c r="R13" s="14">
        <v>0</v>
      </c>
    </row>
    <row r="14" spans="1:29" ht="27" customHeight="1" x14ac:dyDescent="0.2">
      <c r="A14" s="15">
        <v>4</v>
      </c>
      <c r="B14" s="14">
        <v>34569</v>
      </c>
      <c r="C14" s="24" t="s">
        <v>158</v>
      </c>
      <c r="D14" s="14">
        <v>984</v>
      </c>
      <c r="E14" s="24" t="s">
        <v>98</v>
      </c>
      <c r="F14" s="18" t="s">
        <v>179</v>
      </c>
      <c r="G14" s="14">
        <v>8333.57</v>
      </c>
      <c r="H14" s="18" t="s">
        <v>20</v>
      </c>
      <c r="I14" s="18" t="s">
        <v>19</v>
      </c>
      <c r="J14" s="24" t="s">
        <v>180</v>
      </c>
      <c r="K14" s="24" t="s">
        <v>181</v>
      </c>
      <c r="L14" s="14">
        <v>0</v>
      </c>
      <c r="M14" s="14">
        <v>3203</v>
      </c>
      <c r="N14" s="25" t="s">
        <v>168</v>
      </c>
      <c r="O14" s="22">
        <f t="shared" si="0"/>
        <v>8333.57</v>
      </c>
      <c r="P14" s="14">
        <v>3923</v>
      </c>
      <c r="Q14" s="24" t="s">
        <v>175</v>
      </c>
      <c r="R14" s="14">
        <v>0</v>
      </c>
    </row>
    <row r="15" spans="1:29" ht="25.5" customHeight="1" x14ac:dyDescent="0.2">
      <c r="A15" s="13">
        <v>5</v>
      </c>
      <c r="B15" s="14">
        <v>36416</v>
      </c>
      <c r="C15" s="24" t="s">
        <v>83</v>
      </c>
      <c r="D15" s="14">
        <v>680</v>
      </c>
      <c r="E15" s="24" t="s">
        <v>56</v>
      </c>
      <c r="F15" s="24" t="s">
        <v>33</v>
      </c>
      <c r="G15" s="14">
        <v>47306.81</v>
      </c>
      <c r="H15" s="18" t="s">
        <v>20</v>
      </c>
      <c r="I15" s="18" t="s">
        <v>19</v>
      </c>
      <c r="J15" s="24" t="s">
        <v>182</v>
      </c>
      <c r="K15" s="24" t="s">
        <v>125</v>
      </c>
      <c r="L15" s="14">
        <v>0</v>
      </c>
      <c r="M15" s="14">
        <v>3206</v>
      </c>
      <c r="N15" s="25" t="s">
        <v>168</v>
      </c>
      <c r="O15" s="22">
        <f t="shared" si="0"/>
        <v>47306.81</v>
      </c>
      <c r="P15" s="14">
        <v>3922</v>
      </c>
      <c r="Q15" s="24" t="s">
        <v>175</v>
      </c>
      <c r="R15" s="14">
        <v>0</v>
      </c>
    </row>
    <row r="16" spans="1:29" ht="27" customHeight="1" x14ac:dyDescent="0.2">
      <c r="A16" s="13">
        <v>6</v>
      </c>
      <c r="B16" s="14">
        <v>36040</v>
      </c>
      <c r="C16" s="24" t="s">
        <v>45</v>
      </c>
      <c r="D16" s="14">
        <v>22004676</v>
      </c>
      <c r="E16" s="24" t="s">
        <v>47</v>
      </c>
      <c r="F16" s="24" t="s">
        <v>183</v>
      </c>
      <c r="G16" s="14">
        <v>2613.89</v>
      </c>
      <c r="H16" s="18" t="s">
        <v>20</v>
      </c>
      <c r="I16" s="18" t="s">
        <v>19</v>
      </c>
      <c r="J16" s="24" t="s">
        <v>184</v>
      </c>
      <c r="K16" s="24" t="s">
        <v>168</v>
      </c>
      <c r="L16" s="14">
        <v>0</v>
      </c>
      <c r="M16" s="14">
        <v>3207</v>
      </c>
      <c r="N16" s="25" t="s">
        <v>185</v>
      </c>
      <c r="O16" s="22">
        <f t="shared" si="0"/>
        <v>2613.89</v>
      </c>
      <c r="P16" s="14">
        <v>3921</v>
      </c>
      <c r="Q16" s="24" t="s">
        <v>175</v>
      </c>
      <c r="R16" s="14">
        <v>0</v>
      </c>
    </row>
    <row r="17" spans="1:18" ht="27" customHeight="1" x14ac:dyDescent="0.2">
      <c r="A17" s="13">
        <v>7</v>
      </c>
      <c r="B17" s="14">
        <v>35995</v>
      </c>
      <c r="C17" s="24" t="s">
        <v>45</v>
      </c>
      <c r="D17" s="14">
        <v>40649614</v>
      </c>
      <c r="E17" s="24" t="s">
        <v>47</v>
      </c>
      <c r="F17" s="24" t="s">
        <v>186</v>
      </c>
      <c r="G17" s="14">
        <v>1478.21</v>
      </c>
      <c r="H17" s="18" t="s">
        <v>20</v>
      </c>
      <c r="I17" s="18" t="s">
        <v>19</v>
      </c>
      <c r="J17" s="24" t="s">
        <v>187</v>
      </c>
      <c r="K17" s="24" t="s">
        <v>83</v>
      </c>
      <c r="L17" s="14">
        <v>0</v>
      </c>
      <c r="M17" s="14">
        <v>3210</v>
      </c>
      <c r="N17" s="25" t="s">
        <v>168</v>
      </c>
      <c r="O17" s="22">
        <f t="shared" si="0"/>
        <v>1478.21</v>
      </c>
      <c r="P17" s="14">
        <v>3920</v>
      </c>
      <c r="Q17" s="24" t="s">
        <v>175</v>
      </c>
      <c r="R17" s="14">
        <v>0</v>
      </c>
    </row>
    <row r="18" spans="1:18" ht="24.75" customHeight="1" x14ac:dyDescent="0.2">
      <c r="A18" s="13">
        <v>8</v>
      </c>
      <c r="B18" s="14">
        <v>37507</v>
      </c>
      <c r="C18" s="24" t="s">
        <v>155</v>
      </c>
      <c r="D18" s="14">
        <v>330</v>
      </c>
      <c r="E18" s="24" t="s">
        <v>155</v>
      </c>
      <c r="F18" s="24" t="s">
        <v>188</v>
      </c>
      <c r="G18" s="14">
        <v>40</v>
      </c>
      <c r="H18" s="18" t="s">
        <v>20</v>
      </c>
      <c r="I18" s="18" t="s">
        <v>19</v>
      </c>
      <c r="J18" s="24" t="s">
        <v>189</v>
      </c>
      <c r="K18" s="24" t="s">
        <v>155</v>
      </c>
      <c r="L18" s="14">
        <v>0</v>
      </c>
      <c r="M18" s="14">
        <v>3195</v>
      </c>
      <c r="N18" s="25" t="s">
        <v>155</v>
      </c>
      <c r="O18" s="22">
        <f t="shared" si="0"/>
        <v>40</v>
      </c>
      <c r="P18" s="14">
        <v>3926</v>
      </c>
      <c r="Q18" s="24" t="s">
        <v>175</v>
      </c>
      <c r="R18" s="14">
        <v>0</v>
      </c>
    </row>
    <row r="19" spans="1:18" ht="24" customHeight="1" x14ac:dyDescent="0.2">
      <c r="A19" s="13">
        <v>9</v>
      </c>
      <c r="B19" s="14">
        <v>35161</v>
      </c>
      <c r="C19" s="24" t="s">
        <v>114</v>
      </c>
      <c r="D19" s="14">
        <v>315</v>
      </c>
      <c r="E19" s="24" t="s">
        <v>150</v>
      </c>
      <c r="F19" s="24" t="s">
        <v>188</v>
      </c>
      <c r="G19" s="14">
        <v>40</v>
      </c>
      <c r="H19" s="18" t="s">
        <v>20</v>
      </c>
      <c r="I19" s="18" t="s">
        <v>19</v>
      </c>
      <c r="J19" s="24" t="s">
        <v>189</v>
      </c>
      <c r="K19" s="24" t="s">
        <v>118</v>
      </c>
      <c r="L19" s="14">
        <v>0</v>
      </c>
      <c r="M19" s="14">
        <v>3197</v>
      </c>
      <c r="N19" s="25" t="s">
        <v>166</v>
      </c>
      <c r="O19" s="22">
        <f t="shared" si="0"/>
        <v>40</v>
      </c>
      <c r="P19" s="14">
        <v>3926</v>
      </c>
      <c r="Q19" s="24" t="s">
        <v>175</v>
      </c>
      <c r="R19" s="14">
        <v>0</v>
      </c>
    </row>
    <row r="20" spans="1:18" ht="30.75" customHeight="1" x14ac:dyDescent="0.2">
      <c r="A20" s="13">
        <v>10</v>
      </c>
      <c r="B20" s="14">
        <v>34712</v>
      </c>
      <c r="C20" s="24" t="s">
        <v>47</v>
      </c>
      <c r="D20" s="14">
        <v>2209</v>
      </c>
      <c r="E20" s="24" t="s">
        <v>190</v>
      </c>
      <c r="F20" s="24" t="s">
        <v>191</v>
      </c>
      <c r="G20" s="14">
        <v>128.09</v>
      </c>
      <c r="H20" s="24" t="s">
        <v>62</v>
      </c>
      <c r="I20" s="25" t="s">
        <v>19</v>
      </c>
      <c r="J20" s="24" t="s">
        <v>192</v>
      </c>
      <c r="K20" s="24" t="s">
        <v>150</v>
      </c>
      <c r="L20" s="14">
        <v>0</v>
      </c>
      <c r="M20" s="14">
        <v>3202</v>
      </c>
      <c r="N20" s="25" t="s">
        <v>166</v>
      </c>
      <c r="O20" s="22">
        <f t="shared" si="0"/>
        <v>128.09</v>
      </c>
      <c r="P20" s="14">
        <v>134</v>
      </c>
      <c r="Q20" s="24" t="s">
        <v>175</v>
      </c>
      <c r="R20" s="14">
        <v>0</v>
      </c>
    </row>
    <row r="21" spans="1:18" ht="28.5" customHeight="1" x14ac:dyDescent="0.2">
      <c r="A21" s="13">
        <v>11</v>
      </c>
      <c r="B21" s="14">
        <v>23071</v>
      </c>
      <c r="C21" s="25" t="s">
        <v>193</v>
      </c>
      <c r="D21" s="14">
        <v>10146</v>
      </c>
      <c r="E21" s="25" t="s">
        <v>194</v>
      </c>
      <c r="F21" s="18" t="s">
        <v>195</v>
      </c>
      <c r="G21" s="14">
        <v>386</v>
      </c>
      <c r="H21" s="25" t="s">
        <v>20</v>
      </c>
      <c r="I21" s="25" t="s">
        <v>19</v>
      </c>
      <c r="J21" s="24" t="s">
        <v>196</v>
      </c>
      <c r="K21" s="24" t="s">
        <v>197</v>
      </c>
      <c r="L21" s="14">
        <v>0</v>
      </c>
      <c r="M21" s="14">
        <v>274</v>
      </c>
      <c r="N21" s="25" t="s">
        <v>198</v>
      </c>
      <c r="O21" s="14">
        <f t="shared" si="0"/>
        <v>386</v>
      </c>
      <c r="P21" s="14">
        <v>3931</v>
      </c>
      <c r="Q21" s="24" t="s">
        <v>175</v>
      </c>
      <c r="R21" s="14">
        <v>0</v>
      </c>
    </row>
    <row r="22" spans="1:18" ht="20.100000000000001" customHeight="1" x14ac:dyDescent="0.2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0.100000000000001" customHeight="1" x14ac:dyDescent="0.2">
      <c r="A23" s="13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</sheetData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ageMargins left="0.7" right="0.7" top="0.75" bottom="0.75" header="0.3" footer="0.3"/>
</worksheet>
</file>

<file path=xl/worksheets/sheet1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100-000000000000}">
  <dimension ref="A1:AC17"/>
  <sheetViews>
    <sheetView workbookViewId="0">
      <selection sqref="A1:IV65536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>
        <v>1017</v>
      </c>
      <c r="C10" s="19" t="s">
        <v>1536</v>
      </c>
      <c r="D10" s="76">
        <v>6317733</v>
      </c>
      <c r="E10" s="19" t="s">
        <v>1558</v>
      </c>
      <c r="F10" s="78" t="s">
        <v>1573</v>
      </c>
      <c r="G10" s="79">
        <v>24613.96</v>
      </c>
      <c r="H10" s="29" t="s">
        <v>20</v>
      </c>
      <c r="I10" s="29" t="s">
        <v>19</v>
      </c>
      <c r="J10" s="80" t="s">
        <v>1595</v>
      </c>
      <c r="K10" s="56" t="s">
        <v>1384</v>
      </c>
      <c r="L10" s="32">
        <v>0</v>
      </c>
      <c r="M10" s="32">
        <v>102</v>
      </c>
      <c r="N10" s="56" t="s">
        <v>1384</v>
      </c>
      <c r="O10" s="57">
        <f>G10</f>
        <v>24613.96</v>
      </c>
      <c r="P10" s="25">
        <v>1276</v>
      </c>
      <c r="Q10" s="18" t="s">
        <v>1576</v>
      </c>
      <c r="R10" s="21">
        <v>0</v>
      </c>
      <c r="S10" s="2"/>
    </row>
    <row r="11" spans="1:29" s="9" customFormat="1" x14ac:dyDescent="0.2">
      <c r="A11" s="7">
        <v>2</v>
      </c>
      <c r="B11" s="18">
        <v>1015</v>
      </c>
      <c r="C11" s="19" t="s">
        <v>1536</v>
      </c>
      <c r="D11" s="76">
        <v>39</v>
      </c>
      <c r="E11" s="19" t="s">
        <v>1399</v>
      </c>
      <c r="F11" s="78" t="s">
        <v>1574</v>
      </c>
      <c r="G11" s="79">
        <v>74383.58</v>
      </c>
      <c r="H11" s="29" t="s">
        <v>20</v>
      </c>
      <c r="I11" s="29" t="s">
        <v>19</v>
      </c>
      <c r="J11" s="80" t="s">
        <v>1596</v>
      </c>
      <c r="K11" s="56" t="s">
        <v>1384</v>
      </c>
      <c r="L11" s="32">
        <v>0</v>
      </c>
      <c r="M11" s="32">
        <v>94</v>
      </c>
      <c r="N11" s="56" t="s">
        <v>1384</v>
      </c>
      <c r="O11" s="57">
        <f t="shared" ref="O11:O17" si="0">G11</f>
        <v>74383.58</v>
      </c>
      <c r="P11" s="25">
        <v>1277</v>
      </c>
      <c r="Q11" s="18" t="s">
        <v>1576</v>
      </c>
      <c r="R11" s="21">
        <v>0</v>
      </c>
      <c r="S11" s="2"/>
    </row>
    <row r="12" spans="1:29" s="9" customFormat="1" x14ac:dyDescent="0.2">
      <c r="A12" s="7">
        <v>3</v>
      </c>
      <c r="B12" s="18">
        <v>1011</v>
      </c>
      <c r="C12" s="19" t="s">
        <v>1536</v>
      </c>
      <c r="D12" s="76">
        <v>67</v>
      </c>
      <c r="E12" s="19" t="s">
        <v>1597</v>
      </c>
      <c r="F12" s="78" t="s">
        <v>207</v>
      </c>
      <c r="G12" s="79">
        <f>20047.87</f>
        <v>20047.87</v>
      </c>
      <c r="H12" s="29" t="s">
        <v>20</v>
      </c>
      <c r="I12" s="29" t="s">
        <v>19</v>
      </c>
      <c r="J12" s="80" t="s">
        <v>1598</v>
      </c>
      <c r="K12" s="56" t="s">
        <v>1384</v>
      </c>
      <c r="L12" s="32">
        <v>0</v>
      </c>
      <c r="M12" s="32">
        <v>106</v>
      </c>
      <c r="N12" s="56" t="s">
        <v>1384</v>
      </c>
      <c r="O12" s="57">
        <f t="shared" si="0"/>
        <v>20047.87</v>
      </c>
      <c r="P12" s="25">
        <v>1278</v>
      </c>
      <c r="Q12" s="18" t="s">
        <v>1576</v>
      </c>
      <c r="R12" s="21">
        <v>0</v>
      </c>
      <c r="S12" s="2"/>
    </row>
    <row r="13" spans="1:29" s="9" customFormat="1" x14ac:dyDescent="0.2">
      <c r="A13" s="7">
        <v>4</v>
      </c>
      <c r="B13" s="18">
        <v>1047</v>
      </c>
      <c r="C13" s="19" t="s">
        <v>1459</v>
      </c>
      <c r="D13" s="76">
        <v>70</v>
      </c>
      <c r="E13" s="19" t="s">
        <v>1597</v>
      </c>
      <c r="F13" s="78" t="s">
        <v>207</v>
      </c>
      <c r="G13" s="79">
        <v>14.96</v>
      </c>
      <c r="H13" s="29" t="s">
        <v>20</v>
      </c>
      <c r="I13" s="29" t="s">
        <v>19</v>
      </c>
      <c r="J13" s="80" t="s">
        <v>1598</v>
      </c>
      <c r="K13" s="56" t="s">
        <v>1424</v>
      </c>
      <c r="L13" s="32">
        <v>0</v>
      </c>
      <c r="M13" s="32">
        <v>144</v>
      </c>
      <c r="N13" s="56" t="s">
        <v>1424</v>
      </c>
      <c r="O13" s="57">
        <f t="shared" si="0"/>
        <v>14.96</v>
      </c>
      <c r="P13" s="25">
        <v>1278</v>
      </c>
      <c r="Q13" s="18" t="s">
        <v>1576</v>
      </c>
      <c r="R13" s="21">
        <v>0</v>
      </c>
      <c r="S13" s="2"/>
    </row>
    <row r="14" spans="1:29" s="9" customFormat="1" x14ac:dyDescent="0.2">
      <c r="A14" s="7">
        <v>5</v>
      </c>
      <c r="B14" s="18">
        <v>1010</v>
      </c>
      <c r="C14" s="19" t="s">
        <v>1536</v>
      </c>
      <c r="D14" s="76">
        <v>9064670770</v>
      </c>
      <c r="E14" s="19" t="s">
        <v>1399</v>
      </c>
      <c r="F14" s="78" t="s">
        <v>217</v>
      </c>
      <c r="G14" s="79">
        <v>5387.5</v>
      </c>
      <c r="H14" s="29" t="s">
        <v>20</v>
      </c>
      <c r="I14" s="29" t="s">
        <v>19</v>
      </c>
      <c r="J14" s="80" t="s">
        <v>1599</v>
      </c>
      <c r="K14" s="56" t="s">
        <v>1384</v>
      </c>
      <c r="L14" s="32">
        <v>0</v>
      </c>
      <c r="M14" s="32">
        <v>95</v>
      </c>
      <c r="N14" s="56" t="s">
        <v>1384</v>
      </c>
      <c r="O14" s="57">
        <f t="shared" si="0"/>
        <v>5387.5</v>
      </c>
      <c r="P14" s="25">
        <v>1279</v>
      </c>
      <c r="Q14" s="18" t="s">
        <v>1576</v>
      </c>
      <c r="R14" s="21">
        <v>0</v>
      </c>
      <c r="S14" s="2"/>
    </row>
    <row r="15" spans="1:29" s="9" customFormat="1" ht="36" x14ac:dyDescent="0.2">
      <c r="A15" s="7">
        <v>6</v>
      </c>
      <c r="B15" s="18">
        <v>1009</v>
      </c>
      <c r="C15" s="19" t="s">
        <v>1536</v>
      </c>
      <c r="D15" s="76">
        <v>9084270</v>
      </c>
      <c r="E15" s="19" t="s">
        <v>1600</v>
      </c>
      <c r="F15" s="78" t="s">
        <v>232</v>
      </c>
      <c r="G15" s="79">
        <f>6941.66</f>
        <v>6941.66</v>
      </c>
      <c r="H15" s="29" t="s">
        <v>20</v>
      </c>
      <c r="I15" s="29" t="s">
        <v>19</v>
      </c>
      <c r="J15" s="80" t="s">
        <v>1601</v>
      </c>
      <c r="K15" s="56" t="s">
        <v>1384</v>
      </c>
      <c r="L15" s="32">
        <v>0</v>
      </c>
      <c r="M15" s="32">
        <v>104</v>
      </c>
      <c r="N15" s="56" t="s">
        <v>1384</v>
      </c>
      <c r="O15" s="57">
        <f t="shared" si="0"/>
        <v>6941.66</v>
      </c>
      <c r="P15" s="25">
        <v>1280</v>
      </c>
      <c r="Q15" s="18" t="s">
        <v>1576</v>
      </c>
      <c r="R15" s="21">
        <v>0</v>
      </c>
      <c r="S15" s="2"/>
    </row>
    <row r="16" spans="1:29" s="9" customFormat="1" ht="36" x14ac:dyDescent="0.2">
      <c r="A16" s="7">
        <v>7</v>
      </c>
      <c r="B16" s="18">
        <v>1008</v>
      </c>
      <c r="C16" s="19" t="s">
        <v>1536</v>
      </c>
      <c r="D16" s="76">
        <v>9084271</v>
      </c>
      <c r="E16" s="19" t="s">
        <v>1600</v>
      </c>
      <c r="F16" s="78" t="s">
        <v>232</v>
      </c>
      <c r="G16" s="79">
        <v>2975</v>
      </c>
      <c r="H16" s="29" t="s">
        <v>20</v>
      </c>
      <c r="I16" s="29" t="s">
        <v>19</v>
      </c>
      <c r="J16" s="80" t="s">
        <v>1601</v>
      </c>
      <c r="K16" s="56" t="s">
        <v>1384</v>
      </c>
      <c r="L16" s="32">
        <v>0</v>
      </c>
      <c r="M16" s="32">
        <v>105</v>
      </c>
      <c r="N16" s="56" t="s">
        <v>1384</v>
      </c>
      <c r="O16" s="57">
        <f t="shared" si="0"/>
        <v>2975</v>
      </c>
      <c r="P16" s="25">
        <v>1280</v>
      </c>
      <c r="Q16" s="18" t="s">
        <v>1576</v>
      </c>
      <c r="R16" s="21">
        <v>0</v>
      </c>
      <c r="S16" s="2"/>
    </row>
    <row r="17" spans="1:19" s="9" customFormat="1" ht="36" x14ac:dyDescent="0.2">
      <c r="A17" s="7">
        <v>8</v>
      </c>
      <c r="B17" s="18">
        <v>1007</v>
      </c>
      <c r="C17" s="19" t="s">
        <v>1536</v>
      </c>
      <c r="D17" s="76">
        <v>9084272</v>
      </c>
      <c r="E17" s="19" t="s">
        <v>1600</v>
      </c>
      <c r="F17" s="78" t="s">
        <v>232</v>
      </c>
      <c r="G17" s="79">
        <v>7933.34</v>
      </c>
      <c r="H17" s="29" t="s">
        <v>20</v>
      </c>
      <c r="I17" s="29" t="s">
        <v>19</v>
      </c>
      <c r="J17" s="80" t="s">
        <v>1601</v>
      </c>
      <c r="K17" s="56" t="s">
        <v>1384</v>
      </c>
      <c r="L17" s="32">
        <v>0</v>
      </c>
      <c r="M17" s="32">
        <v>103</v>
      </c>
      <c r="N17" s="56" t="s">
        <v>1384</v>
      </c>
      <c r="O17" s="57">
        <f t="shared" si="0"/>
        <v>7933.34</v>
      </c>
      <c r="P17" s="25">
        <v>1280</v>
      </c>
      <c r="Q17" s="18" t="s">
        <v>1576</v>
      </c>
      <c r="R17" s="21">
        <v>0</v>
      </c>
      <c r="S17" s="2"/>
    </row>
  </sheetData>
  <mergeCells count="21">
    <mergeCell ref="R6:R8"/>
    <mergeCell ref="O6:O8"/>
    <mergeCell ref="N6:N8"/>
    <mergeCell ref="L6:L8"/>
    <mergeCell ref="M6:M8"/>
    <mergeCell ref="J6:J8"/>
    <mergeCell ref="P7:P8"/>
    <mergeCell ref="Q7:Q8"/>
    <mergeCell ref="K6:K8"/>
    <mergeCell ref="P6:Q6"/>
    <mergeCell ref="A6:A8"/>
    <mergeCell ref="B6:C6"/>
    <mergeCell ref="D6:G6"/>
    <mergeCell ref="H6:H8"/>
    <mergeCell ref="I6:I8"/>
    <mergeCell ref="F7:F8"/>
    <mergeCell ref="G7:G8"/>
    <mergeCell ref="B7:B8"/>
    <mergeCell ref="C7:C8"/>
    <mergeCell ref="D7:D8"/>
    <mergeCell ref="E7:E8"/>
  </mergeCells>
  <phoneticPr fontId="22" type="noConversion"/>
  <pageMargins left="0.7" right="0.7" top="0.75" bottom="0.75" header="0.3" footer="0.3"/>
</worksheet>
</file>

<file path=xl/worksheets/sheet1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200-000000000000}">
  <dimension ref="A1:AC19"/>
  <sheetViews>
    <sheetView topLeftCell="A4" workbookViewId="0">
      <selection activeCell="J19" sqref="J19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>
        <v>1022</v>
      </c>
      <c r="C10" s="19" t="s">
        <v>1466</v>
      </c>
      <c r="D10" s="76">
        <v>87027162</v>
      </c>
      <c r="E10" s="19" t="s">
        <v>1613</v>
      </c>
      <c r="F10" s="78" t="s">
        <v>1602</v>
      </c>
      <c r="G10" s="79">
        <v>1999.2</v>
      </c>
      <c r="H10" s="29" t="s">
        <v>20</v>
      </c>
      <c r="I10" s="29" t="s">
        <v>19</v>
      </c>
      <c r="J10" s="80" t="s">
        <v>1614</v>
      </c>
      <c r="K10" s="56" t="s">
        <v>1401</v>
      </c>
      <c r="L10" s="32">
        <v>0</v>
      </c>
      <c r="M10" s="32">
        <v>119</v>
      </c>
      <c r="N10" s="56" t="s">
        <v>1461</v>
      </c>
      <c r="O10" s="57">
        <f>G10</f>
        <v>1999.2</v>
      </c>
      <c r="P10" s="25">
        <v>1283</v>
      </c>
      <c r="Q10" s="18" t="s">
        <v>1607</v>
      </c>
      <c r="R10" s="21">
        <v>0</v>
      </c>
      <c r="S10" s="2"/>
    </row>
    <row r="11" spans="1:29" s="9" customFormat="1" ht="24" x14ac:dyDescent="0.2">
      <c r="A11" s="7">
        <v>2</v>
      </c>
      <c r="B11" s="18">
        <v>1019</v>
      </c>
      <c r="C11" s="19" t="s">
        <v>1466</v>
      </c>
      <c r="D11" s="76">
        <v>869</v>
      </c>
      <c r="E11" s="19" t="s">
        <v>1558</v>
      </c>
      <c r="F11" s="78" t="s">
        <v>1603</v>
      </c>
      <c r="G11" s="79">
        <f>5950</f>
        <v>5950</v>
      </c>
      <c r="H11" s="29" t="s">
        <v>20</v>
      </c>
      <c r="I11" s="29" t="s">
        <v>19</v>
      </c>
      <c r="J11" s="80" t="s">
        <v>1609</v>
      </c>
      <c r="K11" s="56" t="s">
        <v>1461</v>
      </c>
      <c r="L11" s="32">
        <v>0</v>
      </c>
      <c r="M11" s="32">
        <v>127</v>
      </c>
      <c r="N11" s="56" t="s">
        <v>1458</v>
      </c>
      <c r="O11" s="57">
        <f t="shared" ref="O11:O19" si="0">G11</f>
        <v>5950</v>
      </c>
      <c r="P11" s="25">
        <v>1284</v>
      </c>
      <c r="Q11" s="18" t="s">
        <v>1607</v>
      </c>
      <c r="R11" s="21">
        <v>0</v>
      </c>
      <c r="S11" s="2"/>
    </row>
    <row r="12" spans="1:29" s="9" customFormat="1" x14ac:dyDescent="0.2">
      <c r="A12" s="7">
        <v>3</v>
      </c>
      <c r="B12" s="18">
        <v>1021</v>
      </c>
      <c r="C12" s="19" t="s">
        <v>1466</v>
      </c>
      <c r="D12" s="76">
        <v>2302766</v>
      </c>
      <c r="E12" s="19" t="s">
        <v>1558</v>
      </c>
      <c r="F12" s="78" t="s">
        <v>1604</v>
      </c>
      <c r="G12" s="79">
        <v>667.59</v>
      </c>
      <c r="H12" s="29" t="s">
        <v>20</v>
      </c>
      <c r="I12" s="29" t="s">
        <v>19</v>
      </c>
      <c r="J12" s="80" t="s">
        <v>1610</v>
      </c>
      <c r="K12" s="56" t="s">
        <v>1611</v>
      </c>
      <c r="L12" s="32">
        <v>0</v>
      </c>
      <c r="M12" s="32">
        <v>100</v>
      </c>
      <c r="N12" s="56" t="s">
        <v>1384</v>
      </c>
      <c r="O12" s="57">
        <f t="shared" si="0"/>
        <v>667.59</v>
      </c>
      <c r="P12" s="25">
        <v>1285</v>
      </c>
      <c r="Q12" s="18" t="s">
        <v>1607</v>
      </c>
      <c r="R12" s="21">
        <v>0</v>
      </c>
      <c r="S12" s="2"/>
    </row>
    <row r="13" spans="1:29" s="9" customFormat="1" x14ac:dyDescent="0.2">
      <c r="A13" s="7">
        <v>4</v>
      </c>
      <c r="B13" s="18">
        <v>1020</v>
      </c>
      <c r="C13" s="19" t="s">
        <v>1466</v>
      </c>
      <c r="D13" s="76">
        <v>135585</v>
      </c>
      <c r="E13" s="19" t="s">
        <v>1600</v>
      </c>
      <c r="F13" s="78" t="s">
        <v>684</v>
      </c>
      <c r="G13" s="79">
        <v>5171.34</v>
      </c>
      <c r="H13" s="29" t="s">
        <v>20</v>
      </c>
      <c r="I13" s="29" t="s">
        <v>19</v>
      </c>
      <c r="J13" s="80" t="s">
        <v>1612</v>
      </c>
      <c r="K13" s="56" t="s">
        <v>1384</v>
      </c>
      <c r="L13" s="32">
        <v>0</v>
      </c>
      <c r="M13" s="32">
        <v>97</v>
      </c>
      <c r="N13" s="56" t="s">
        <v>1384</v>
      </c>
      <c r="O13" s="57">
        <f t="shared" si="0"/>
        <v>5171.34</v>
      </c>
      <c r="P13" s="25">
        <v>1286</v>
      </c>
      <c r="Q13" s="18" t="s">
        <v>1607</v>
      </c>
      <c r="R13" s="21">
        <v>0</v>
      </c>
      <c r="S13" s="2"/>
    </row>
    <row r="14" spans="1:29" s="9" customFormat="1" x14ac:dyDescent="0.2">
      <c r="A14" s="7">
        <v>5</v>
      </c>
      <c r="B14" s="18">
        <v>1039</v>
      </c>
      <c r="C14" s="19" t="s">
        <v>1465</v>
      </c>
      <c r="D14" s="76">
        <v>122037575</v>
      </c>
      <c r="E14" s="19" t="s">
        <v>1466</v>
      </c>
      <c r="F14" s="78" t="s">
        <v>1605</v>
      </c>
      <c r="G14" s="79">
        <v>41583</v>
      </c>
      <c r="H14" s="29" t="s">
        <v>20</v>
      </c>
      <c r="I14" s="29" t="s">
        <v>19</v>
      </c>
      <c r="J14" s="80" t="s">
        <v>1615</v>
      </c>
      <c r="K14" s="56" t="s">
        <v>1461</v>
      </c>
      <c r="L14" s="32">
        <v>0</v>
      </c>
      <c r="M14" s="32">
        <v>168</v>
      </c>
      <c r="N14" s="56" t="s">
        <v>1425</v>
      </c>
      <c r="O14" s="57">
        <f t="shared" si="0"/>
        <v>41583</v>
      </c>
      <c r="P14" s="25">
        <v>1287</v>
      </c>
      <c r="Q14" s="18" t="s">
        <v>1607</v>
      </c>
      <c r="R14" s="21">
        <v>0</v>
      </c>
      <c r="S14" s="2"/>
    </row>
    <row r="15" spans="1:29" s="9" customFormat="1" ht="24" x14ac:dyDescent="0.2">
      <c r="A15" s="7">
        <v>6</v>
      </c>
      <c r="B15" s="18">
        <v>1004</v>
      </c>
      <c r="C15" s="19" t="s">
        <v>1558</v>
      </c>
      <c r="D15" s="76">
        <v>2519</v>
      </c>
      <c r="E15" s="19" t="s">
        <v>1399</v>
      </c>
      <c r="F15" s="78" t="s">
        <v>1606</v>
      </c>
      <c r="G15" s="79">
        <v>2677.5</v>
      </c>
      <c r="H15" s="29" t="s">
        <v>20</v>
      </c>
      <c r="I15" s="29" t="s">
        <v>19</v>
      </c>
      <c r="J15" s="80" t="s">
        <v>1616</v>
      </c>
      <c r="K15" s="56" t="s">
        <v>1423</v>
      </c>
      <c r="L15" s="32">
        <v>0</v>
      </c>
      <c r="M15" s="32">
        <v>962</v>
      </c>
      <c r="N15" s="56" t="s">
        <v>1487</v>
      </c>
      <c r="O15" s="57">
        <f t="shared" si="0"/>
        <v>2677.5</v>
      </c>
      <c r="P15" s="25">
        <v>1288</v>
      </c>
      <c r="Q15" s="18" t="s">
        <v>1607</v>
      </c>
      <c r="R15" s="21">
        <v>0</v>
      </c>
      <c r="S15" s="2"/>
    </row>
    <row r="16" spans="1:29" s="9" customFormat="1" x14ac:dyDescent="0.2">
      <c r="A16" s="7">
        <v>7</v>
      </c>
      <c r="B16" s="18">
        <v>1024</v>
      </c>
      <c r="C16" s="19" t="s">
        <v>1466</v>
      </c>
      <c r="D16" s="76">
        <v>214207</v>
      </c>
      <c r="E16" s="19" t="s">
        <v>1399</v>
      </c>
      <c r="F16" s="78" t="s">
        <v>1528</v>
      </c>
      <c r="G16" s="79">
        <f>1190.12</f>
        <v>1190.1199999999999</v>
      </c>
      <c r="H16" s="29" t="s">
        <v>20</v>
      </c>
      <c r="I16" s="29" t="s">
        <v>19</v>
      </c>
      <c r="J16" s="80" t="s">
        <v>1652</v>
      </c>
      <c r="K16" s="56" t="s">
        <v>1401</v>
      </c>
      <c r="L16" s="32">
        <v>0</v>
      </c>
      <c r="M16" s="32">
        <v>126</v>
      </c>
      <c r="N16" s="56" t="s">
        <v>1458</v>
      </c>
      <c r="O16" s="57">
        <f t="shared" si="0"/>
        <v>1190.1199999999999</v>
      </c>
      <c r="P16" s="25">
        <v>1289</v>
      </c>
      <c r="Q16" s="18" t="s">
        <v>1607</v>
      </c>
      <c r="R16" s="21">
        <v>0</v>
      </c>
      <c r="S16" s="2"/>
    </row>
    <row r="17" spans="1:19" s="9" customFormat="1" x14ac:dyDescent="0.2">
      <c r="A17" s="7">
        <v>8</v>
      </c>
      <c r="B17" s="18">
        <v>1023</v>
      </c>
      <c r="C17" s="19" t="s">
        <v>1466</v>
      </c>
      <c r="D17" s="76">
        <v>214233</v>
      </c>
      <c r="E17" s="19" t="s">
        <v>1399</v>
      </c>
      <c r="F17" s="78" t="s">
        <v>1528</v>
      </c>
      <c r="G17" s="79">
        <v>2516.75</v>
      </c>
      <c r="H17" s="29" t="s">
        <v>20</v>
      </c>
      <c r="I17" s="29" t="s">
        <v>19</v>
      </c>
      <c r="J17" s="80" t="s">
        <v>1653</v>
      </c>
      <c r="K17" s="56" t="s">
        <v>1401</v>
      </c>
      <c r="L17" s="32">
        <v>0</v>
      </c>
      <c r="M17" s="32">
        <v>125</v>
      </c>
      <c r="N17" s="56" t="s">
        <v>1458</v>
      </c>
      <c r="O17" s="57">
        <f>G17</f>
        <v>2516.75</v>
      </c>
      <c r="P17" s="25">
        <v>1289</v>
      </c>
      <c r="Q17" s="18" t="s">
        <v>1607</v>
      </c>
      <c r="R17" s="21">
        <v>0</v>
      </c>
      <c r="S17" s="2"/>
    </row>
    <row r="18" spans="1:19" s="9" customFormat="1" x14ac:dyDescent="0.2">
      <c r="A18" s="7">
        <v>9</v>
      </c>
      <c r="B18" s="18">
        <v>1026</v>
      </c>
      <c r="C18" s="19" t="s">
        <v>1463</v>
      </c>
      <c r="D18" s="76">
        <v>122</v>
      </c>
      <c r="E18" s="19" t="s">
        <v>1536</v>
      </c>
      <c r="F18" s="78" t="s">
        <v>230</v>
      </c>
      <c r="G18" s="79">
        <v>4857.58</v>
      </c>
      <c r="H18" s="29" t="s">
        <v>20</v>
      </c>
      <c r="I18" s="29" t="s">
        <v>19</v>
      </c>
      <c r="J18" s="80" t="s">
        <v>1617</v>
      </c>
      <c r="K18" s="56" t="s">
        <v>1401</v>
      </c>
      <c r="L18" s="32">
        <v>0</v>
      </c>
      <c r="M18" s="32">
        <v>118</v>
      </c>
      <c r="N18" s="56" t="s">
        <v>1461</v>
      </c>
      <c r="O18" s="57">
        <f t="shared" si="0"/>
        <v>4857.58</v>
      </c>
      <c r="P18" s="25">
        <v>1290</v>
      </c>
      <c r="Q18" s="18" t="s">
        <v>1607</v>
      </c>
      <c r="R18" s="21">
        <v>0</v>
      </c>
      <c r="S18" s="2"/>
    </row>
    <row r="19" spans="1:19" s="9" customFormat="1" ht="24" x14ac:dyDescent="0.2">
      <c r="A19" s="7">
        <v>10</v>
      </c>
      <c r="B19" s="18">
        <v>1018</v>
      </c>
      <c r="C19" s="19" t="s">
        <v>1466</v>
      </c>
      <c r="D19" s="76">
        <v>23002718</v>
      </c>
      <c r="E19" s="19" t="s">
        <v>1399</v>
      </c>
      <c r="F19" s="78" t="s">
        <v>317</v>
      </c>
      <c r="G19" s="79">
        <v>1428</v>
      </c>
      <c r="H19" s="29" t="s">
        <v>20</v>
      </c>
      <c r="I19" s="29" t="s">
        <v>19</v>
      </c>
      <c r="J19" s="80" t="s">
        <v>1608</v>
      </c>
      <c r="K19" s="56" t="s">
        <v>1401</v>
      </c>
      <c r="L19" s="32">
        <v>0</v>
      </c>
      <c r="M19" s="32">
        <v>119</v>
      </c>
      <c r="N19" s="56" t="s">
        <v>1461</v>
      </c>
      <c r="O19" s="57">
        <f t="shared" si="0"/>
        <v>1428</v>
      </c>
      <c r="P19" s="25">
        <v>1283</v>
      </c>
      <c r="Q19" s="18" t="s">
        <v>1607</v>
      </c>
      <c r="R19" s="21">
        <v>0</v>
      </c>
      <c r="S19" s="2"/>
    </row>
  </sheetData>
  <mergeCells count="21">
    <mergeCell ref="A6:A8"/>
    <mergeCell ref="B6:C6"/>
    <mergeCell ref="D6:G6"/>
    <mergeCell ref="H6:H8"/>
    <mergeCell ref="I6:I8"/>
    <mergeCell ref="F7:F8"/>
    <mergeCell ref="G7:G8"/>
    <mergeCell ref="D7:D8"/>
    <mergeCell ref="E7:E8"/>
    <mergeCell ref="R6:R8"/>
    <mergeCell ref="O6:O8"/>
    <mergeCell ref="N6:N8"/>
    <mergeCell ref="L6:L8"/>
    <mergeCell ref="M6:M8"/>
    <mergeCell ref="J6:J8"/>
    <mergeCell ref="P7:P8"/>
    <mergeCell ref="B7:B8"/>
    <mergeCell ref="C7:C8"/>
    <mergeCell ref="Q7:Q8"/>
    <mergeCell ref="K6:K8"/>
    <mergeCell ref="P6:Q6"/>
  </mergeCells>
  <phoneticPr fontId="22" type="noConversion"/>
  <pageMargins left="0.7" right="0.7" top="0.75" bottom="0.75" header="0.3" footer="0.3"/>
</worksheet>
</file>

<file path=xl/worksheets/sheet1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300-000000000000}">
  <dimension ref="A1:AC10"/>
  <sheetViews>
    <sheetView workbookViewId="0">
      <selection activeCell="F12" sqref="F12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4" x14ac:dyDescent="0.2">
      <c r="A10" s="7">
        <v>1</v>
      </c>
      <c r="B10" s="18">
        <v>1041</v>
      </c>
      <c r="C10" s="19" t="s">
        <v>1465</v>
      </c>
      <c r="D10" s="76">
        <v>89</v>
      </c>
      <c r="E10" s="19" t="s">
        <v>1399</v>
      </c>
      <c r="F10" s="78" t="s">
        <v>220</v>
      </c>
      <c r="G10" s="79">
        <v>511.17</v>
      </c>
      <c r="H10" s="29" t="s">
        <v>20</v>
      </c>
      <c r="I10" s="29" t="s">
        <v>19</v>
      </c>
      <c r="J10" s="80" t="s">
        <v>1623</v>
      </c>
      <c r="K10" s="56" t="s">
        <v>1458</v>
      </c>
      <c r="L10" s="32">
        <v>0</v>
      </c>
      <c r="M10" s="32">
        <v>136</v>
      </c>
      <c r="N10" s="56" t="s">
        <v>1424</v>
      </c>
      <c r="O10" s="57">
        <f>G10</f>
        <v>511.17</v>
      </c>
      <c r="P10" s="25">
        <v>1304</v>
      </c>
      <c r="Q10" s="18" t="s">
        <v>1624</v>
      </c>
      <c r="R10" s="21">
        <v>0</v>
      </c>
      <c r="S10" s="2"/>
    </row>
  </sheetData>
  <mergeCells count="21">
    <mergeCell ref="K6:K8"/>
    <mergeCell ref="P6:Q6"/>
    <mergeCell ref="D7:D8"/>
    <mergeCell ref="E7:E8"/>
    <mergeCell ref="J6:J8"/>
    <mergeCell ref="R6:R8"/>
    <mergeCell ref="O6:O8"/>
    <mergeCell ref="N6:N8"/>
    <mergeCell ref="L6:L8"/>
    <mergeCell ref="M6:M8"/>
    <mergeCell ref="P7:P8"/>
    <mergeCell ref="Q7:Q8"/>
    <mergeCell ref="A6:A8"/>
    <mergeCell ref="B6:C6"/>
    <mergeCell ref="D6:G6"/>
    <mergeCell ref="H6:H8"/>
    <mergeCell ref="I6:I8"/>
    <mergeCell ref="F7:F8"/>
    <mergeCell ref="G7:G8"/>
    <mergeCell ref="B7:B8"/>
    <mergeCell ref="C7:C8"/>
  </mergeCells>
  <pageMargins left="0.7" right="0.7" top="0.75" bottom="0.75" header="0.3" footer="0.3"/>
</worksheet>
</file>

<file path=xl/worksheets/sheet1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400-000000000000}">
  <dimension ref="A1:AC17"/>
  <sheetViews>
    <sheetView topLeftCell="A7" workbookViewId="0">
      <selection activeCell="J17" sqref="J17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>
        <v>18604</v>
      </c>
      <c r="C10" s="19" t="s">
        <v>1422</v>
      </c>
      <c r="D10" s="76">
        <v>1112</v>
      </c>
      <c r="E10" s="19" t="s">
        <v>1273</v>
      </c>
      <c r="F10" s="78" t="s">
        <v>1618</v>
      </c>
      <c r="G10" s="79">
        <v>887.32</v>
      </c>
      <c r="H10" s="29" t="s">
        <v>20</v>
      </c>
      <c r="I10" s="29" t="s">
        <v>19</v>
      </c>
      <c r="J10" s="80" t="s">
        <v>1625</v>
      </c>
      <c r="K10" s="56" t="s">
        <v>1311</v>
      </c>
      <c r="L10" s="32">
        <v>0</v>
      </c>
      <c r="M10" s="32">
        <v>903</v>
      </c>
      <c r="N10" s="56" t="s">
        <v>1332</v>
      </c>
      <c r="O10" s="57">
        <f>G10</f>
        <v>887.32</v>
      </c>
      <c r="P10" s="25">
        <v>1333</v>
      </c>
      <c r="Q10" s="18" t="s">
        <v>1626</v>
      </c>
      <c r="R10" s="21">
        <v>0</v>
      </c>
      <c r="S10" s="2"/>
    </row>
    <row r="11" spans="1:29" s="9" customFormat="1" ht="24" x14ac:dyDescent="0.2">
      <c r="A11" s="7">
        <v>2</v>
      </c>
      <c r="B11" s="18">
        <v>1044</v>
      </c>
      <c r="C11" s="19" t="s">
        <v>1459</v>
      </c>
      <c r="D11" s="76">
        <v>17</v>
      </c>
      <c r="E11" s="19" t="s">
        <v>1463</v>
      </c>
      <c r="F11" s="78" t="s">
        <v>894</v>
      </c>
      <c r="G11" s="79">
        <v>31627.82</v>
      </c>
      <c r="H11" s="29" t="s">
        <v>20</v>
      </c>
      <c r="I11" s="29" t="s">
        <v>19</v>
      </c>
      <c r="J11" s="80" t="s">
        <v>1634</v>
      </c>
      <c r="K11" s="56" t="s">
        <v>1423</v>
      </c>
      <c r="L11" s="32">
        <v>0</v>
      </c>
      <c r="M11" s="32">
        <v>134</v>
      </c>
      <c r="N11" s="56" t="s">
        <v>1423</v>
      </c>
      <c r="O11" s="57">
        <f t="shared" ref="O11:O17" si="0">G11</f>
        <v>31627.82</v>
      </c>
      <c r="P11" s="25">
        <v>1334</v>
      </c>
      <c r="Q11" s="18" t="s">
        <v>1626</v>
      </c>
      <c r="R11" s="21">
        <v>0</v>
      </c>
      <c r="S11" s="2"/>
    </row>
    <row r="12" spans="1:29" s="9" customFormat="1" ht="36" x14ac:dyDescent="0.2">
      <c r="A12" s="7">
        <v>3</v>
      </c>
      <c r="B12" s="18">
        <v>3058</v>
      </c>
      <c r="C12" s="19" t="s">
        <v>1629</v>
      </c>
      <c r="D12" s="76">
        <v>108132</v>
      </c>
      <c r="E12" s="19" t="s">
        <v>1630</v>
      </c>
      <c r="F12" s="78" t="s">
        <v>71</v>
      </c>
      <c r="G12" s="79">
        <f>966.51</f>
        <v>966.51</v>
      </c>
      <c r="H12" s="29" t="s">
        <v>20</v>
      </c>
      <c r="I12" s="29" t="s">
        <v>19</v>
      </c>
      <c r="J12" s="80" t="s">
        <v>1631</v>
      </c>
      <c r="K12" s="56" t="s">
        <v>1607</v>
      </c>
      <c r="L12" s="32">
        <v>0</v>
      </c>
      <c r="M12" s="32">
        <v>1058</v>
      </c>
      <c r="N12" s="56" t="s">
        <v>1624</v>
      </c>
      <c r="O12" s="57">
        <f t="shared" si="0"/>
        <v>966.51</v>
      </c>
      <c r="P12" s="25">
        <v>1335</v>
      </c>
      <c r="Q12" s="18" t="s">
        <v>1626</v>
      </c>
      <c r="R12" s="21">
        <v>0</v>
      </c>
      <c r="S12" s="2"/>
    </row>
    <row r="13" spans="1:29" s="9" customFormat="1" ht="36" x14ac:dyDescent="0.2">
      <c r="A13" s="7">
        <v>4</v>
      </c>
      <c r="B13" s="18">
        <v>3057</v>
      </c>
      <c r="C13" s="19" t="s">
        <v>1629</v>
      </c>
      <c r="D13" s="76">
        <v>108656</v>
      </c>
      <c r="E13" s="19" t="s">
        <v>1632</v>
      </c>
      <c r="F13" s="78" t="s">
        <v>71</v>
      </c>
      <c r="G13" s="79">
        <v>1565.98</v>
      </c>
      <c r="H13" s="29" t="s">
        <v>20</v>
      </c>
      <c r="I13" s="29" t="s">
        <v>19</v>
      </c>
      <c r="J13" s="80" t="s">
        <v>1633</v>
      </c>
      <c r="K13" s="56" t="s">
        <v>1607</v>
      </c>
      <c r="L13" s="32">
        <v>0</v>
      </c>
      <c r="M13" s="32">
        <v>1059</v>
      </c>
      <c r="N13" s="56" t="s">
        <v>1624</v>
      </c>
      <c r="O13" s="57">
        <f>G13</f>
        <v>1565.98</v>
      </c>
      <c r="P13" s="25">
        <v>1335</v>
      </c>
      <c r="Q13" s="18" t="s">
        <v>1626</v>
      </c>
      <c r="R13" s="21">
        <v>0</v>
      </c>
      <c r="S13" s="2"/>
    </row>
    <row r="14" spans="1:29" s="9" customFormat="1" x14ac:dyDescent="0.2">
      <c r="A14" s="7">
        <v>5</v>
      </c>
      <c r="B14" s="18">
        <v>1045</v>
      </c>
      <c r="C14" s="19" t="s">
        <v>1459</v>
      </c>
      <c r="D14" s="76">
        <v>2029791</v>
      </c>
      <c r="E14" s="19" t="s">
        <v>1399</v>
      </c>
      <c r="F14" s="78" t="s">
        <v>322</v>
      </c>
      <c r="G14" s="79">
        <f>3864.47</f>
        <v>3864.47</v>
      </c>
      <c r="H14" s="29" t="s">
        <v>20</v>
      </c>
      <c r="I14" s="29" t="s">
        <v>19</v>
      </c>
      <c r="J14" s="80" t="s">
        <v>1654</v>
      </c>
      <c r="K14" s="56" t="s">
        <v>1423</v>
      </c>
      <c r="L14" s="32">
        <v>0</v>
      </c>
      <c r="M14" s="32">
        <v>148</v>
      </c>
      <c r="N14" s="56" t="s">
        <v>1424</v>
      </c>
      <c r="O14" s="57">
        <f t="shared" si="0"/>
        <v>3864.47</v>
      </c>
      <c r="P14" s="25">
        <v>1336</v>
      </c>
      <c r="Q14" s="18" t="s">
        <v>1626</v>
      </c>
      <c r="R14" s="21">
        <v>0</v>
      </c>
      <c r="S14" s="2"/>
    </row>
    <row r="15" spans="1:29" s="9" customFormat="1" x14ac:dyDescent="0.2">
      <c r="A15" s="7">
        <v>6</v>
      </c>
      <c r="B15" s="18">
        <v>1046</v>
      </c>
      <c r="C15" s="19" t="s">
        <v>1459</v>
      </c>
      <c r="D15" s="76">
        <v>2029804</v>
      </c>
      <c r="E15" s="19" t="s">
        <v>1536</v>
      </c>
      <c r="F15" s="78" t="s">
        <v>322</v>
      </c>
      <c r="G15" s="79">
        <v>3249.78</v>
      </c>
      <c r="H15" s="29" t="s">
        <v>20</v>
      </c>
      <c r="I15" s="29" t="s">
        <v>19</v>
      </c>
      <c r="J15" s="80" t="s">
        <v>1655</v>
      </c>
      <c r="K15" s="56" t="s">
        <v>1423</v>
      </c>
      <c r="L15" s="32">
        <v>0</v>
      </c>
      <c r="M15" s="32">
        <v>135</v>
      </c>
      <c r="N15" s="56" t="s">
        <v>1423</v>
      </c>
      <c r="O15" s="57">
        <f>G15</f>
        <v>3249.78</v>
      </c>
      <c r="P15" s="25">
        <v>1336</v>
      </c>
      <c r="Q15" s="18" t="s">
        <v>1626</v>
      </c>
      <c r="R15" s="21">
        <v>0</v>
      </c>
      <c r="S15" s="2"/>
    </row>
    <row r="16" spans="1:29" s="9" customFormat="1" x14ac:dyDescent="0.2">
      <c r="A16" s="7">
        <v>7</v>
      </c>
      <c r="B16" s="18">
        <v>1050</v>
      </c>
      <c r="C16" s="19" t="s">
        <v>1459</v>
      </c>
      <c r="D16" s="76">
        <v>23062</v>
      </c>
      <c r="E16" s="19" t="s">
        <v>1558</v>
      </c>
      <c r="F16" s="78" t="s">
        <v>1619</v>
      </c>
      <c r="G16" s="79">
        <v>7038.85</v>
      </c>
      <c r="H16" s="29" t="s">
        <v>20</v>
      </c>
      <c r="I16" s="29" t="s">
        <v>19</v>
      </c>
      <c r="J16" s="80" t="s">
        <v>1628</v>
      </c>
      <c r="K16" s="56" t="s">
        <v>1458</v>
      </c>
      <c r="L16" s="32">
        <v>0</v>
      </c>
      <c r="M16" s="32">
        <v>150</v>
      </c>
      <c r="N16" s="56" t="s">
        <v>1424</v>
      </c>
      <c r="O16" s="57">
        <f t="shared" si="0"/>
        <v>7038.85</v>
      </c>
      <c r="P16" s="25">
        <v>1337</v>
      </c>
      <c r="Q16" s="18" t="s">
        <v>1626</v>
      </c>
      <c r="R16" s="21">
        <v>0</v>
      </c>
      <c r="S16" s="2"/>
    </row>
    <row r="17" spans="1:19" s="9" customFormat="1" ht="36" x14ac:dyDescent="0.2">
      <c r="A17" s="7">
        <v>8</v>
      </c>
      <c r="B17" s="18">
        <v>1043</v>
      </c>
      <c r="C17" s="19" t="s">
        <v>1459</v>
      </c>
      <c r="D17" s="76">
        <v>2014505</v>
      </c>
      <c r="E17" s="19" t="s">
        <v>1465</v>
      </c>
      <c r="F17" s="78" t="s">
        <v>1107</v>
      </c>
      <c r="G17" s="79">
        <v>7035.4</v>
      </c>
      <c r="H17" s="29" t="s">
        <v>20</v>
      </c>
      <c r="I17" s="29" t="s">
        <v>19</v>
      </c>
      <c r="J17" s="80" t="s">
        <v>1627</v>
      </c>
      <c r="K17" s="56" t="s">
        <v>1458</v>
      </c>
      <c r="L17" s="32">
        <v>0</v>
      </c>
      <c r="M17" s="32">
        <v>151</v>
      </c>
      <c r="N17" s="56" t="s">
        <v>1424</v>
      </c>
      <c r="O17" s="57">
        <f t="shared" si="0"/>
        <v>7035.4</v>
      </c>
      <c r="P17" s="25">
        <v>1338</v>
      </c>
      <c r="Q17" s="18" t="s">
        <v>1626</v>
      </c>
      <c r="R17" s="21">
        <v>0</v>
      </c>
      <c r="S17" s="2"/>
    </row>
  </sheetData>
  <mergeCells count="21">
    <mergeCell ref="K6:K8"/>
    <mergeCell ref="P6:Q6"/>
    <mergeCell ref="D7:D8"/>
    <mergeCell ref="E7:E8"/>
    <mergeCell ref="J6:J8"/>
    <mergeCell ref="R6:R8"/>
    <mergeCell ref="O6:O8"/>
    <mergeCell ref="N6:N8"/>
    <mergeCell ref="L6:L8"/>
    <mergeCell ref="M6:M8"/>
    <mergeCell ref="P7:P8"/>
    <mergeCell ref="Q7:Q8"/>
    <mergeCell ref="A6:A8"/>
    <mergeCell ref="B6:C6"/>
    <mergeCell ref="D6:G6"/>
    <mergeCell ref="H6:H8"/>
    <mergeCell ref="I6:I8"/>
    <mergeCell ref="F7:F8"/>
    <mergeCell ref="G7:G8"/>
    <mergeCell ref="B7:B8"/>
    <mergeCell ref="C7:C8"/>
  </mergeCells>
  <pageMargins left="0.7" right="0.7" top="0.75" bottom="0.75" header="0.3" footer="0.3"/>
</worksheet>
</file>

<file path=xl/worksheets/sheet1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500-000000000000}">
  <dimension ref="A1:AC20"/>
  <sheetViews>
    <sheetView topLeftCell="A4" workbookViewId="0">
      <selection activeCell="J20" sqref="J20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4" x14ac:dyDescent="0.2">
      <c r="A10" s="7">
        <v>1</v>
      </c>
      <c r="B10" s="18">
        <v>20516</v>
      </c>
      <c r="C10" s="19" t="s">
        <v>1502</v>
      </c>
      <c r="D10" s="76">
        <v>6034879</v>
      </c>
      <c r="E10" s="19" t="s">
        <v>1459</v>
      </c>
      <c r="F10" s="78" t="s">
        <v>1620</v>
      </c>
      <c r="G10" s="79">
        <v>1329.02</v>
      </c>
      <c r="H10" s="29" t="s">
        <v>20</v>
      </c>
      <c r="I10" s="29" t="s">
        <v>19</v>
      </c>
      <c r="J10" s="80" t="s">
        <v>1639</v>
      </c>
      <c r="K10" s="56" t="s">
        <v>1423</v>
      </c>
      <c r="L10" s="32">
        <v>0</v>
      </c>
      <c r="M10" s="32">
        <v>160</v>
      </c>
      <c r="N10" s="56" t="s">
        <v>1479</v>
      </c>
      <c r="O10" s="57">
        <f>G10</f>
        <v>1329.02</v>
      </c>
      <c r="P10" s="25">
        <v>1339</v>
      </c>
      <c r="Q10" s="18" t="s">
        <v>1635</v>
      </c>
      <c r="R10" s="21">
        <v>0</v>
      </c>
      <c r="S10" s="2"/>
    </row>
    <row r="11" spans="1:29" s="9" customFormat="1" x14ac:dyDescent="0.2">
      <c r="A11" s="7">
        <v>2</v>
      </c>
      <c r="B11" s="18">
        <v>1065</v>
      </c>
      <c r="C11" s="19" t="s">
        <v>1502</v>
      </c>
      <c r="D11" s="76">
        <v>2867624</v>
      </c>
      <c r="E11" s="19" t="s">
        <v>1399</v>
      </c>
      <c r="F11" s="78" t="s">
        <v>64</v>
      </c>
      <c r="G11" s="79">
        <v>990</v>
      </c>
      <c r="H11" s="29" t="s">
        <v>20</v>
      </c>
      <c r="I11" s="29" t="s">
        <v>19</v>
      </c>
      <c r="J11" s="80" t="s">
        <v>1638</v>
      </c>
      <c r="K11" s="56" t="s">
        <v>1473</v>
      </c>
      <c r="L11" s="32">
        <v>0</v>
      </c>
      <c r="M11" s="32">
        <v>159</v>
      </c>
      <c r="N11" s="56" t="s">
        <v>1500</v>
      </c>
      <c r="O11" s="57">
        <f t="shared" ref="O11:O20" si="0">G11</f>
        <v>990</v>
      </c>
      <c r="P11" s="25">
        <v>1340</v>
      </c>
      <c r="Q11" s="18" t="s">
        <v>1635</v>
      </c>
      <c r="R11" s="21">
        <v>0</v>
      </c>
      <c r="S11" s="2"/>
    </row>
    <row r="12" spans="1:29" s="9" customFormat="1" x14ac:dyDescent="0.2">
      <c r="A12" s="7">
        <v>3</v>
      </c>
      <c r="B12" s="18">
        <v>19478</v>
      </c>
      <c r="C12" s="19" t="s">
        <v>1536</v>
      </c>
      <c r="D12" s="76">
        <v>6423489864</v>
      </c>
      <c r="E12" s="19" t="s">
        <v>1399</v>
      </c>
      <c r="F12" s="78" t="s">
        <v>1541</v>
      </c>
      <c r="G12" s="79">
        <v>90.96</v>
      </c>
      <c r="H12" s="29" t="s">
        <v>20</v>
      </c>
      <c r="I12" s="29" t="s">
        <v>19</v>
      </c>
      <c r="J12" s="80" t="s">
        <v>1637</v>
      </c>
      <c r="K12" s="56" t="s">
        <v>1384</v>
      </c>
      <c r="L12" s="32">
        <v>0</v>
      </c>
      <c r="M12" s="32">
        <v>154</v>
      </c>
      <c r="N12" s="56" t="s">
        <v>1473</v>
      </c>
      <c r="O12" s="57">
        <f t="shared" si="0"/>
        <v>90.96</v>
      </c>
      <c r="P12" s="25">
        <v>1341</v>
      </c>
      <c r="Q12" s="18" t="s">
        <v>1635</v>
      </c>
      <c r="R12" s="21">
        <v>0</v>
      </c>
      <c r="S12" s="2"/>
    </row>
    <row r="13" spans="1:29" s="9" customFormat="1" x14ac:dyDescent="0.2">
      <c r="A13" s="7">
        <v>4</v>
      </c>
      <c r="B13" s="18">
        <v>1069</v>
      </c>
      <c r="C13" s="19" t="s">
        <v>1502</v>
      </c>
      <c r="D13" s="76">
        <v>15573</v>
      </c>
      <c r="E13" s="19" t="s">
        <v>1600</v>
      </c>
      <c r="F13" s="78" t="s">
        <v>1621</v>
      </c>
      <c r="G13" s="79">
        <f>1816.17</f>
        <v>1816.17</v>
      </c>
      <c r="H13" s="29" t="s">
        <v>20</v>
      </c>
      <c r="I13" s="29" t="s">
        <v>19</v>
      </c>
      <c r="J13" s="80" t="s">
        <v>1488</v>
      </c>
      <c r="K13" s="56" t="s">
        <v>1424</v>
      </c>
      <c r="L13" s="32">
        <v>0</v>
      </c>
      <c r="M13" s="32">
        <v>141</v>
      </c>
      <c r="N13" s="56" t="s">
        <v>1424</v>
      </c>
      <c r="O13" s="57">
        <f t="shared" si="0"/>
        <v>1816.17</v>
      </c>
      <c r="P13" s="25">
        <v>1345</v>
      </c>
      <c r="Q13" s="18" t="s">
        <v>1635</v>
      </c>
      <c r="R13" s="21">
        <v>0</v>
      </c>
      <c r="S13" s="2"/>
    </row>
    <row r="14" spans="1:29" s="9" customFormat="1" x14ac:dyDescent="0.2">
      <c r="A14" s="7">
        <v>5</v>
      </c>
      <c r="B14" s="18">
        <v>1070</v>
      </c>
      <c r="C14" s="19" t="s">
        <v>1475</v>
      </c>
      <c r="D14" s="76">
        <v>15607</v>
      </c>
      <c r="E14" s="19" t="s">
        <v>1536</v>
      </c>
      <c r="F14" s="78" t="s">
        <v>1621</v>
      </c>
      <c r="G14" s="79">
        <v>23406.63</v>
      </c>
      <c r="H14" s="29" t="s">
        <v>20</v>
      </c>
      <c r="I14" s="29" t="s">
        <v>19</v>
      </c>
      <c r="J14" s="80" t="s">
        <v>1636</v>
      </c>
      <c r="K14" s="56" t="s">
        <v>1424</v>
      </c>
      <c r="L14" s="32">
        <v>0</v>
      </c>
      <c r="M14" s="32">
        <v>143</v>
      </c>
      <c r="N14" s="56" t="s">
        <v>1424</v>
      </c>
      <c r="O14" s="57">
        <f>G14</f>
        <v>23406.63</v>
      </c>
      <c r="P14" s="25">
        <v>1345</v>
      </c>
      <c r="Q14" s="18" t="s">
        <v>1635</v>
      </c>
      <c r="R14" s="21">
        <v>0</v>
      </c>
      <c r="S14" s="2"/>
    </row>
    <row r="15" spans="1:29" s="9" customFormat="1" x14ac:dyDescent="0.2">
      <c r="A15" s="7">
        <v>6</v>
      </c>
      <c r="B15" s="18">
        <v>1071</v>
      </c>
      <c r="C15" s="19" t="s">
        <v>1475</v>
      </c>
      <c r="D15" s="76">
        <v>15606</v>
      </c>
      <c r="E15" s="19" t="s">
        <v>1536</v>
      </c>
      <c r="F15" s="78" t="s">
        <v>1621</v>
      </c>
      <c r="G15" s="79">
        <v>16599.71</v>
      </c>
      <c r="H15" s="29" t="s">
        <v>20</v>
      </c>
      <c r="I15" s="29" t="s">
        <v>19</v>
      </c>
      <c r="J15" s="80" t="s">
        <v>1488</v>
      </c>
      <c r="K15" s="56" t="s">
        <v>1424</v>
      </c>
      <c r="L15" s="32">
        <v>0</v>
      </c>
      <c r="M15" s="32">
        <v>142</v>
      </c>
      <c r="N15" s="56" t="s">
        <v>1424</v>
      </c>
      <c r="O15" s="57">
        <f>G15</f>
        <v>16599.71</v>
      </c>
      <c r="P15" s="25">
        <v>1345</v>
      </c>
      <c r="Q15" s="18" t="s">
        <v>1635</v>
      </c>
      <c r="R15" s="21">
        <v>0</v>
      </c>
      <c r="S15" s="2"/>
    </row>
    <row r="16" spans="1:29" s="9" customFormat="1" x14ac:dyDescent="0.2">
      <c r="A16" s="7">
        <v>7</v>
      </c>
      <c r="B16" s="18">
        <v>1056</v>
      </c>
      <c r="C16" s="19" t="s">
        <v>1502</v>
      </c>
      <c r="D16" s="76">
        <v>214628</v>
      </c>
      <c r="E16" s="19" t="s">
        <v>1466</v>
      </c>
      <c r="F16" s="78" t="s">
        <v>1528</v>
      </c>
      <c r="G16" s="79">
        <f>3098.62</f>
        <v>3098.62</v>
      </c>
      <c r="H16" s="29" t="s">
        <v>20</v>
      </c>
      <c r="I16" s="29" t="s">
        <v>19</v>
      </c>
      <c r="J16" s="80" t="s">
        <v>1656</v>
      </c>
      <c r="K16" s="56" t="s">
        <v>1423</v>
      </c>
      <c r="L16" s="32">
        <v>0</v>
      </c>
      <c r="M16" s="32">
        <v>145</v>
      </c>
      <c r="N16" s="56" t="s">
        <v>1424</v>
      </c>
      <c r="O16" s="57">
        <f t="shared" si="0"/>
        <v>3098.62</v>
      </c>
      <c r="P16" s="25">
        <v>1346</v>
      </c>
      <c r="Q16" s="18" t="s">
        <v>1635</v>
      </c>
      <c r="R16" s="21">
        <v>0</v>
      </c>
      <c r="S16" s="2"/>
    </row>
    <row r="17" spans="1:19" s="9" customFormat="1" x14ac:dyDescent="0.2">
      <c r="A17" s="7">
        <v>8</v>
      </c>
      <c r="B17" s="18">
        <v>1055</v>
      </c>
      <c r="C17" s="19" t="s">
        <v>1502</v>
      </c>
      <c r="D17" s="76">
        <v>214679</v>
      </c>
      <c r="E17" s="19" t="s">
        <v>1466</v>
      </c>
      <c r="F17" s="78" t="s">
        <v>1528</v>
      </c>
      <c r="G17" s="79">
        <v>2711.92</v>
      </c>
      <c r="H17" s="29" t="s">
        <v>20</v>
      </c>
      <c r="I17" s="29" t="s">
        <v>19</v>
      </c>
      <c r="J17" s="80" t="s">
        <v>1657</v>
      </c>
      <c r="K17" s="56" t="s">
        <v>1423</v>
      </c>
      <c r="L17" s="32">
        <v>0</v>
      </c>
      <c r="M17" s="32">
        <v>149</v>
      </c>
      <c r="N17" s="56" t="s">
        <v>1424</v>
      </c>
      <c r="O17" s="57">
        <f>G17</f>
        <v>2711.92</v>
      </c>
      <c r="P17" s="25">
        <v>1346</v>
      </c>
      <c r="Q17" s="18" t="s">
        <v>1635</v>
      </c>
      <c r="R17" s="21">
        <v>0</v>
      </c>
      <c r="S17" s="2"/>
    </row>
    <row r="18" spans="1:19" s="9" customFormat="1" x14ac:dyDescent="0.2">
      <c r="A18" s="7">
        <v>9</v>
      </c>
      <c r="B18" s="18">
        <v>1058</v>
      </c>
      <c r="C18" s="19" t="s">
        <v>1502</v>
      </c>
      <c r="D18" s="76">
        <v>214930</v>
      </c>
      <c r="E18" s="19" t="s">
        <v>1459</v>
      </c>
      <c r="F18" s="78" t="s">
        <v>1528</v>
      </c>
      <c r="G18" s="79">
        <v>2921.39</v>
      </c>
      <c r="H18" s="29" t="s">
        <v>20</v>
      </c>
      <c r="I18" s="29" t="s">
        <v>19</v>
      </c>
      <c r="J18" s="80" t="s">
        <v>1658</v>
      </c>
      <c r="K18" s="56" t="s">
        <v>1423</v>
      </c>
      <c r="L18" s="32">
        <v>0</v>
      </c>
      <c r="M18" s="32">
        <v>147</v>
      </c>
      <c r="N18" s="56" t="s">
        <v>1424</v>
      </c>
      <c r="O18" s="57">
        <f>G18</f>
        <v>2921.39</v>
      </c>
      <c r="P18" s="25">
        <v>1346</v>
      </c>
      <c r="Q18" s="18" t="s">
        <v>1635</v>
      </c>
      <c r="R18" s="21">
        <v>0</v>
      </c>
      <c r="S18" s="2"/>
    </row>
    <row r="19" spans="1:19" s="9" customFormat="1" x14ac:dyDescent="0.2">
      <c r="A19" s="7">
        <v>10</v>
      </c>
      <c r="B19" s="18">
        <v>1057</v>
      </c>
      <c r="C19" s="19" t="s">
        <v>1502</v>
      </c>
      <c r="D19" s="76">
        <v>214951</v>
      </c>
      <c r="E19" s="19" t="s">
        <v>1459</v>
      </c>
      <c r="F19" s="78" t="s">
        <v>1528</v>
      </c>
      <c r="G19" s="79">
        <v>5508.79</v>
      </c>
      <c r="H19" s="29" t="s">
        <v>20</v>
      </c>
      <c r="I19" s="29" t="s">
        <v>19</v>
      </c>
      <c r="J19" s="80" t="s">
        <v>1659</v>
      </c>
      <c r="K19" s="56" t="s">
        <v>1423</v>
      </c>
      <c r="L19" s="32">
        <v>0</v>
      </c>
      <c r="M19" s="32">
        <v>146</v>
      </c>
      <c r="N19" s="56" t="s">
        <v>1424</v>
      </c>
      <c r="O19" s="57">
        <f>G19</f>
        <v>5508.79</v>
      </c>
      <c r="P19" s="25">
        <v>1346</v>
      </c>
      <c r="Q19" s="18" t="s">
        <v>1635</v>
      </c>
      <c r="R19" s="21">
        <v>0</v>
      </c>
      <c r="S19" s="2"/>
    </row>
    <row r="20" spans="1:19" s="9" customFormat="1" ht="24" x14ac:dyDescent="0.2">
      <c r="A20" s="7">
        <v>11</v>
      </c>
      <c r="B20" s="18">
        <v>20707</v>
      </c>
      <c r="C20" s="19" t="s">
        <v>1475</v>
      </c>
      <c r="D20" s="76">
        <v>40369</v>
      </c>
      <c r="E20" s="19" t="s">
        <v>1459</v>
      </c>
      <c r="F20" s="78" t="s">
        <v>1622</v>
      </c>
      <c r="G20" s="79">
        <v>2960</v>
      </c>
      <c r="H20" s="29" t="s">
        <v>133</v>
      </c>
      <c r="I20" s="29" t="s">
        <v>19</v>
      </c>
      <c r="J20" s="80" t="s">
        <v>1640</v>
      </c>
      <c r="K20" s="56" t="s">
        <v>1424</v>
      </c>
      <c r="L20" s="32">
        <v>0</v>
      </c>
      <c r="M20" s="32">
        <v>947</v>
      </c>
      <c r="N20" s="56" t="s">
        <v>1500</v>
      </c>
      <c r="O20" s="57">
        <f t="shared" si="0"/>
        <v>2960</v>
      </c>
      <c r="P20" s="25">
        <v>80</v>
      </c>
      <c r="Q20" s="18" t="s">
        <v>1635</v>
      </c>
      <c r="R20" s="21">
        <v>0</v>
      </c>
      <c r="S20" s="2"/>
    </row>
  </sheetData>
  <mergeCells count="21">
    <mergeCell ref="K6:K8"/>
    <mergeCell ref="P6:Q6"/>
    <mergeCell ref="D7:D8"/>
    <mergeCell ref="E7:E8"/>
    <mergeCell ref="J6:J8"/>
    <mergeCell ref="R6:R8"/>
    <mergeCell ref="O6:O8"/>
    <mergeCell ref="N6:N8"/>
    <mergeCell ref="L6:L8"/>
    <mergeCell ref="M6:M8"/>
    <mergeCell ref="P7:P8"/>
    <mergeCell ref="Q7:Q8"/>
    <mergeCell ref="A6:A8"/>
    <mergeCell ref="B6:C6"/>
    <mergeCell ref="D6:G6"/>
    <mergeCell ref="H6:H8"/>
    <mergeCell ref="I6:I8"/>
    <mergeCell ref="F7:F8"/>
    <mergeCell ref="G7:G8"/>
    <mergeCell ref="B7:B8"/>
    <mergeCell ref="C7:C8"/>
  </mergeCells>
  <pageMargins left="0.7" right="0.7" top="0.75" bottom="0.75" header="0.3" footer="0.3"/>
</worksheet>
</file>

<file path=xl/worksheets/sheet1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600-000000000000}">
  <dimension ref="A1:AC16"/>
  <sheetViews>
    <sheetView workbookViewId="0">
      <selection activeCell="H26" sqref="H26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>
        <v>1076</v>
      </c>
      <c r="C10" s="19" t="s">
        <v>1475</v>
      </c>
      <c r="D10" s="76">
        <v>10987070</v>
      </c>
      <c r="E10" s="19" t="s">
        <v>1463</v>
      </c>
      <c r="F10" s="78" t="s">
        <v>1484</v>
      </c>
      <c r="G10" s="79">
        <f>531.48</f>
        <v>531.48</v>
      </c>
      <c r="H10" s="29" t="s">
        <v>20</v>
      </c>
      <c r="I10" s="29" t="s">
        <v>19</v>
      </c>
      <c r="J10" s="80" t="s">
        <v>1642</v>
      </c>
      <c r="K10" s="56" t="s">
        <v>1425</v>
      </c>
      <c r="L10" s="32">
        <v>0</v>
      </c>
      <c r="M10" s="32">
        <v>157</v>
      </c>
      <c r="N10" s="56" t="s">
        <v>1500</v>
      </c>
      <c r="O10" s="57">
        <f t="shared" ref="O10:O16" si="0">G10</f>
        <v>531.48</v>
      </c>
      <c r="P10" s="25">
        <v>1352</v>
      </c>
      <c r="Q10" s="18" t="s">
        <v>1643</v>
      </c>
      <c r="R10" s="21">
        <v>0</v>
      </c>
      <c r="S10" s="2"/>
    </row>
    <row r="11" spans="1:29" s="9" customFormat="1" x14ac:dyDescent="0.2">
      <c r="A11" s="7">
        <v>2</v>
      </c>
      <c r="B11" s="18">
        <v>1075</v>
      </c>
      <c r="C11" s="19" t="s">
        <v>1475</v>
      </c>
      <c r="D11" s="76">
        <v>10989272</v>
      </c>
      <c r="E11" s="19" t="s">
        <v>1459</v>
      </c>
      <c r="F11" s="78" t="s">
        <v>1484</v>
      </c>
      <c r="G11" s="79">
        <v>160.22999999999999</v>
      </c>
      <c r="H11" s="29" t="s">
        <v>20</v>
      </c>
      <c r="I11" s="29" t="s">
        <v>19</v>
      </c>
      <c r="J11" s="80" t="s">
        <v>1642</v>
      </c>
      <c r="K11" s="56" t="s">
        <v>1425</v>
      </c>
      <c r="L11" s="32">
        <v>0</v>
      </c>
      <c r="M11" s="32">
        <v>156</v>
      </c>
      <c r="N11" s="56" t="s">
        <v>1500</v>
      </c>
      <c r="O11" s="57">
        <f>G11</f>
        <v>160.22999999999999</v>
      </c>
      <c r="P11" s="25">
        <v>1352</v>
      </c>
      <c r="Q11" s="18" t="s">
        <v>1643</v>
      </c>
      <c r="R11" s="21">
        <v>0</v>
      </c>
      <c r="S11" s="2"/>
    </row>
    <row r="12" spans="1:29" s="9" customFormat="1" x14ac:dyDescent="0.2">
      <c r="A12" s="7">
        <v>3</v>
      </c>
      <c r="B12" s="18">
        <v>21551</v>
      </c>
      <c r="C12" s="19" t="s">
        <v>1644</v>
      </c>
      <c r="D12" s="76">
        <v>23101968098</v>
      </c>
      <c r="E12" s="19" t="s">
        <v>1505</v>
      </c>
      <c r="F12" s="78" t="s">
        <v>1641</v>
      </c>
      <c r="G12" s="79">
        <f>25239.02</f>
        <v>25239.02</v>
      </c>
      <c r="H12" s="29" t="s">
        <v>20</v>
      </c>
      <c r="I12" s="29" t="s">
        <v>19</v>
      </c>
      <c r="J12" s="80" t="s">
        <v>1645</v>
      </c>
      <c r="K12" s="56" t="s">
        <v>1607</v>
      </c>
      <c r="L12" s="32">
        <v>0</v>
      </c>
      <c r="M12" s="32">
        <v>182</v>
      </c>
      <c r="N12" s="56" t="s">
        <v>1624</v>
      </c>
      <c r="O12" s="57">
        <f t="shared" si="0"/>
        <v>25239.02</v>
      </c>
      <c r="P12" s="25">
        <v>1353</v>
      </c>
      <c r="Q12" s="18" t="s">
        <v>1643</v>
      </c>
      <c r="R12" s="21">
        <v>0</v>
      </c>
      <c r="S12" s="2"/>
    </row>
    <row r="13" spans="1:29" s="9" customFormat="1" x14ac:dyDescent="0.2">
      <c r="A13" s="7">
        <v>4</v>
      </c>
      <c r="B13" s="18">
        <v>21550</v>
      </c>
      <c r="C13" s="19" t="s">
        <v>1644</v>
      </c>
      <c r="D13" s="76">
        <v>23102253514</v>
      </c>
      <c r="E13" s="19" t="s">
        <v>1646</v>
      </c>
      <c r="F13" s="78" t="s">
        <v>1641</v>
      </c>
      <c r="G13" s="79">
        <v>22388.31</v>
      </c>
      <c r="H13" s="29" t="s">
        <v>20</v>
      </c>
      <c r="I13" s="29" t="s">
        <v>19</v>
      </c>
      <c r="J13" s="80" t="s">
        <v>1647</v>
      </c>
      <c r="K13" s="56" t="s">
        <v>1607</v>
      </c>
      <c r="L13" s="32">
        <v>0</v>
      </c>
      <c r="M13" s="32">
        <v>183</v>
      </c>
      <c r="N13" s="56" t="s">
        <v>1624</v>
      </c>
      <c r="O13" s="57">
        <f>G13</f>
        <v>22388.31</v>
      </c>
      <c r="P13" s="25">
        <v>1353</v>
      </c>
      <c r="Q13" s="18" t="s">
        <v>1643</v>
      </c>
      <c r="R13" s="21">
        <v>0</v>
      </c>
      <c r="S13" s="2"/>
    </row>
    <row r="14" spans="1:29" s="9" customFormat="1" x14ac:dyDescent="0.2">
      <c r="A14" s="7">
        <v>5</v>
      </c>
      <c r="B14" s="18">
        <v>1067</v>
      </c>
      <c r="C14" s="19" t="s">
        <v>1502</v>
      </c>
      <c r="D14" s="76">
        <v>27172</v>
      </c>
      <c r="E14" s="19" t="s">
        <v>1502</v>
      </c>
      <c r="F14" s="78" t="s">
        <v>87</v>
      </c>
      <c r="G14" s="79">
        <v>927.69</v>
      </c>
      <c r="H14" s="29" t="s">
        <v>20</v>
      </c>
      <c r="I14" s="29" t="s">
        <v>19</v>
      </c>
      <c r="J14" s="80" t="s">
        <v>1648</v>
      </c>
      <c r="K14" s="56" t="s">
        <v>1424</v>
      </c>
      <c r="L14" s="32">
        <v>0</v>
      </c>
      <c r="M14" s="32">
        <v>953</v>
      </c>
      <c r="N14" s="56" t="s">
        <v>1500</v>
      </c>
      <c r="O14" s="57">
        <f t="shared" si="0"/>
        <v>927.69</v>
      </c>
      <c r="P14" s="25">
        <v>1354</v>
      </c>
      <c r="Q14" s="18" t="s">
        <v>1643</v>
      </c>
      <c r="R14" s="21">
        <v>0</v>
      </c>
      <c r="S14" s="2"/>
    </row>
    <row r="15" spans="1:29" s="9" customFormat="1" ht="24" x14ac:dyDescent="0.2">
      <c r="A15" s="7">
        <v>6</v>
      </c>
      <c r="B15" s="18">
        <v>4012</v>
      </c>
      <c r="C15" s="19" t="s">
        <v>1650</v>
      </c>
      <c r="D15" s="76">
        <v>4095</v>
      </c>
      <c r="E15" s="19" t="s">
        <v>1399</v>
      </c>
      <c r="F15" s="78" t="s">
        <v>251</v>
      </c>
      <c r="G15" s="79">
        <v>258.14999999999998</v>
      </c>
      <c r="H15" s="29" t="s">
        <v>20</v>
      </c>
      <c r="I15" s="29" t="s">
        <v>19</v>
      </c>
      <c r="J15" s="80" t="s">
        <v>1651</v>
      </c>
      <c r="K15" s="56" t="s">
        <v>1626</v>
      </c>
      <c r="L15" s="32">
        <v>0</v>
      </c>
      <c r="M15" s="32">
        <v>200</v>
      </c>
      <c r="N15" s="56" t="s">
        <v>1635</v>
      </c>
      <c r="O15" s="57">
        <f t="shared" si="0"/>
        <v>258.14999999999998</v>
      </c>
      <c r="P15" s="25">
        <v>1355</v>
      </c>
      <c r="Q15" s="18" t="s">
        <v>1643</v>
      </c>
      <c r="R15" s="21">
        <v>0</v>
      </c>
      <c r="S15" s="2"/>
    </row>
    <row r="16" spans="1:29" s="9" customFormat="1" x14ac:dyDescent="0.2">
      <c r="A16" s="7">
        <v>7</v>
      </c>
      <c r="B16" s="18">
        <v>1068</v>
      </c>
      <c r="C16" s="19" t="s">
        <v>1502</v>
      </c>
      <c r="D16" s="76">
        <v>134322</v>
      </c>
      <c r="E16" s="19" t="s">
        <v>1459</v>
      </c>
      <c r="F16" s="78" t="s">
        <v>148</v>
      </c>
      <c r="G16" s="79">
        <v>689</v>
      </c>
      <c r="H16" s="29" t="s">
        <v>20</v>
      </c>
      <c r="I16" s="29" t="s">
        <v>19</v>
      </c>
      <c r="J16" s="80" t="s">
        <v>1649</v>
      </c>
      <c r="K16" s="56" t="s">
        <v>1424</v>
      </c>
      <c r="L16" s="32">
        <v>0</v>
      </c>
      <c r="M16" s="32">
        <v>952</v>
      </c>
      <c r="N16" s="56" t="s">
        <v>1500</v>
      </c>
      <c r="O16" s="57">
        <f t="shared" si="0"/>
        <v>689</v>
      </c>
      <c r="P16" s="25">
        <v>1356</v>
      </c>
      <c r="Q16" s="18" t="s">
        <v>1643</v>
      </c>
      <c r="R16" s="21">
        <v>0</v>
      </c>
      <c r="S16" s="2"/>
    </row>
  </sheetData>
  <mergeCells count="21">
    <mergeCell ref="K6:K8"/>
    <mergeCell ref="P6:Q6"/>
    <mergeCell ref="D7:D8"/>
    <mergeCell ref="E7:E8"/>
    <mergeCell ref="J6:J8"/>
    <mergeCell ref="R6:R8"/>
    <mergeCell ref="O6:O8"/>
    <mergeCell ref="N6:N8"/>
    <mergeCell ref="L6:L8"/>
    <mergeCell ref="M6:M8"/>
    <mergeCell ref="P7:P8"/>
    <mergeCell ref="Q7:Q8"/>
    <mergeCell ref="A6:A8"/>
    <mergeCell ref="B6:C6"/>
    <mergeCell ref="D6:G6"/>
    <mergeCell ref="H6:H8"/>
    <mergeCell ref="I6:I8"/>
    <mergeCell ref="F7:F8"/>
    <mergeCell ref="G7:G8"/>
    <mergeCell ref="B7:B8"/>
    <mergeCell ref="C7:C8"/>
  </mergeCells>
  <pageMargins left="0.7" right="0.7" top="0.75" bottom="0.75" header="0.3" footer="0.3"/>
</worksheet>
</file>

<file path=xl/worksheets/sheet1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700-000000000000}">
  <dimension ref="A1:AC10"/>
  <sheetViews>
    <sheetView workbookViewId="0">
      <selection activeCell="F17" sqref="F17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4" x14ac:dyDescent="0.2">
      <c r="A10" s="7">
        <v>1</v>
      </c>
      <c r="B10" s="18">
        <v>4003</v>
      </c>
      <c r="C10" s="19" t="s">
        <v>1650</v>
      </c>
      <c r="D10" s="76">
        <v>109181</v>
      </c>
      <c r="E10" s="19" t="s">
        <v>1660</v>
      </c>
      <c r="F10" s="78" t="s">
        <v>71</v>
      </c>
      <c r="G10" s="79">
        <v>758.73</v>
      </c>
      <c r="H10" s="29" t="s">
        <v>20</v>
      </c>
      <c r="I10" s="29" t="s">
        <v>19</v>
      </c>
      <c r="J10" s="80" t="s">
        <v>1661</v>
      </c>
      <c r="K10" s="56" t="s">
        <v>1635</v>
      </c>
      <c r="L10" s="32">
        <v>0</v>
      </c>
      <c r="M10" s="32">
        <v>208</v>
      </c>
      <c r="N10" s="56" t="s">
        <v>1635</v>
      </c>
      <c r="O10" s="57">
        <f>G10</f>
        <v>758.73</v>
      </c>
      <c r="P10" s="25">
        <v>1365</v>
      </c>
      <c r="Q10" s="18" t="s">
        <v>1662</v>
      </c>
      <c r="R10" s="21">
        <v>0</v>
      </c>
      <c r="S10" s="2"/>
    </row>
  </sheetData>
  <mergeCells count="21">
    <mergeCell ref="K6:K8"/>
    <mergeCell ref="P6:Q6"/>
    <mergeCell ref="D7:D8"/>
    <mergeCell ref="E7:E8"/>
    <mergeCell ref="J6:J8"/>
    <mergeCell ref="R6:R8"/>
    <mergeCell ref="O6:O8"/>
    <mergeCell ref="N6:N8"/>
    <mergeCell ref="L6:L8"/>
    <mergeCell ref="M6:M8"/>
    <mergeCell ref="P7:P8"/>
    <mergeCell ref="Q7:Q8"/>
    <mergeCell ref="A6:A8"/>
    <mergeCell ref="B6:C6"/>
    <mergeCell ref="D6:G6"/>
    <mergeCell ref="H6:H8"/>
    <mergeCell ref="I6:I8"/>
    <mergeCell ref="F7:F8"/>
    <mergeCell ref="G7:G8"/>
    <mergeCell ref="B7:B8"/>
    <mergeCell ref="C7:C8"/>
  </mergeCells>
  <pageMargins left="0.7" right="0.7" top="0.75" bottom="0.75" header="0.3" footer="0.3"/>
</worksheet>
</file>

<file path=xl/worksheets/sheet1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800-000000000000}">
  <dimension ref="A1:AC11"/>
  <sheetViews>
    <sheetView workbookViewId="0">
      <selection activeCell="J19" sqref="J19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>
        <v>2042</v>
      </c>
      <c r="C10" s="19" t="s">
        <v>1510</v>
      </c>
      <c r="D10" s="76">
        <v>2029898</v>
      </c>
      <c r="E10" s="19" t="s">
        <v>1526</v>
      </c>
      <c r="F10" s="78" t="s">
        <v>322</v>
      </c>
      <c r="G10" s="79">
        <v>3659.45</v>
      </c>
      <c r="H10" s="29" t="s">
        <v>20</v>
      </c>
      <c r="I10" s="29" t="s">
        <v>19</v>
      </c>
      <c r="J10" s="81" t="s">
        <v>1663</v>
      </c>
      <c r="K10" s="56" t="s">
        <v>1473</v>
      </c>
      <c r="L10" s="32">
        <v>0</v>
      </c>
      <c r="M10" s="32">
        <v>158</v>
      </c>
      <c r="N10" s="56" t="s">
        <v>1500</v>
      </c>
      <c r="O10" s="57">
        <f>G10</f>
        <v>3659.45</v>
      </c>
      <c r="P10" s="25">
        <v>1373</v>
      </c>
      <c r="Q10" s="18" t="s">
        <v>1664</v>
      </c>
      <c r="R10" s="21">
        <v>0</v>
      </c>
      <c r="S10" s="2"/>
    </row>
    <row r="11" spans="1:29" s="9" customFormat="1" x14ac:dyDescent="0.2">
      <c r="A11" s="7">
        <v>2</v>
      </c>
      <c r="B11" s="18">
        <v>4038</v>
      </c>
      <c r="C11" s="19" t="s">
        <v>1665</v>
      </c>
      <c r="D11" s="76">
        <v>237206114</v>
      </c>
      <c r="E11" s="19" t="s">
        <v>1666</v>
      </c>
      <c r="F11" s="78" t="s">
        <v>1471</v>
      </c>
      <c r="G11" s="79">
        <v>63000</v>
      </c>
      <c r="H11" s="29" t="s">
        <v>20</v>
      </c>
      <c r="I11" s="29" t="s">
        <v>19</v>
      </c>
      <c r="J11" s="81" t="s">
        <v>1667</v>
      </c>
      <c r="K11" s="56" t="s">
        <v>1662</v>
      </c>
      <c r="L11" s="32">
        <v>0</v>
      </c>
      <c r="M11" s="32">
        <v>216</v>
      </c>
      <c r="N11" s="56" t="s">
        <v>1662</v>
      </c>
      <c r="O11" s="57">
        <f>G11</f>
        <v>63000</v>
      </c>
      <c r="P11" s="25">
        <v>1371</v>
      </c>
      <c r="Q11" s="18" t="s">
        <v>1664</v>
      </c>
      <c r="R11" s="21">
        <v>0</v>
      </c>
      <c r="S11" s="2"/>
    </row>
  </sheetData>
  <mergeCells count="21">
    <mergeCell ref="Q7:Q8"/>
    <mergeCell ref="K6:K8"/>
    <mergeCell ref="P6:Q6"/>
    <mergeCell ref="R6:R8"/>
    <mergeCell ref="O6:O8"/>
    <mergeCell ref="N6:N8"/>
    <mergeCell ref="L6:L8"/>
    <mergeCell ref="M6:M8"/>
    <mergeCell ref="P7:P8"/>
    <mergeCell ref="J6:J8"/>
    <mergeCell ref="A6:A8"/>
    <mergeCell ref="B6:C6"/>
    <mergeCell ref="D6:G6"/>
    <mergeCell ref="H6:H8"/>
    <mergeCell ref="I6:I8"/>
    <mergeCell ref="F7:F8"/>
    <mergeCell ref="G7:G8"/>
    <mergeCell ref="B7:B8"/>
    <mergeCell ref="C7:C8"/>
    <mergeCell ref="D7:D8"/>
    <mergeCell ref="E7:E8"/>
  </mergeCells>
  <pageMargins left="0.7" right="0.7" top="0.75" bottom="0.75" header="0.3" footer="0.3"/>
</worksheet>
</file>

<file path=xl/worksheets/sheet1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900-000000000000}">
  <dimension ref="A1:AC23"/>
  <sheetViews>
    <sheetView workbookViewId="0">
      <selection activeCell="J19" sqref="J19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>
        <v>2040</v>
      </c>
      <c r="C10" s="19" t="s">
        <v>1510</v>
      </c>
      <c r="D10" s="76">
        <v>249102646154</v>
      </c>
      <c r="E10" s="19" t="s">
        <v>1526</v>
      </c>
      <c r="F10" s="78" t="s">
        <v>142</v>
      </c>
      <c r="G10" s="79">
        <v>369.99</v>
      </c>
      <c r="H10" s="29" t="s">
        <v>20</v>
      </c>
      <c r="I10" s="29" t="s">
        <v>19</v>
      </c>
      <c r="J10" s="81" t="s">
        <v>1669</v>
      </c>
      <c r="K10" s="56" t="s">
        <v>1479</v>
      </c>
      <c r="L10" s="32">
        <v>0</v>
      </c>
      <c r="M10" s="32">
        <v>1119</v>
      </c>
      <c r="N10" s="56" t="s">
        <v>1578</v>
      </c>
      <c r="O10" s="57">
        <f>G10</f>
        <v>369.99</v>
      </c>
      <c r="P10" s="25">
        <v>1380</v>
      </c>
      <c r="Q10" s="18" t="s">
        <v>1670</v>
      </c>
      <c r="R10" s="21">
        <v>0</v>
      </c>
      <c r="S10" s="2"/>
    </row>
    <row r="11" spans="1:29" s="9" customFormat="1" ht="38.25" x14ac:dyDescent="0.2">
      <c r="A11" s="7">
        <v>2</v>
      </c>
      <c r="B11" s="18">
        <v>3086</v>
      </c>
      <c r="C11" s="19" t="s">
        <v>1671</v>
      </c>
      <c r="D11" s="76">
        <v>20</v>
      </c>
      <c r="E11" s="19" t="s">
        <v>1672</v>
      </c>
      <c r="F11" s="78" t="s">
        <v>400</v>
      </c>
      <c r="G11" s="79">
        <v>15850</v>
      </c>
      <c r="H11" s="29" t="s">
        <v>20</v>
      </c>
      <c r="I11" s="29" t="s">
        <v>19</v>
      </c>
      <c r="J11" s="81" t="s">
        <v>1673</v>
      </c>
      <c r="K11" s="56" t="s">
        <v>1674</v>
      </c>
      <c r="L11" s="32">
        <v>0</v>
      </c>
      <c r="M11" s="32">
        <v>191</v>
      </c>
      <c r="N11" s="56" t="s">
        <v>1624</v>
      </c>
      <c r="O11" s="57">
        <f t="shared" ref="O11:O23" si="0">G11</f>
        <v>15850</v>
      </c>
      <c r="P11" s="25">
        <v>1381</v>
      </c>
      <c r="Q11" s="18" t="s">
        <v>1670</v>
      </c>
      <c r="R11" s="21">
        <v>0</v>
      </c>
      <c r="S11" s="2"/>
    </row>
    <row r="12" spans="1:29" s="9" customFormat="1" x14ac:dyDescent="0.2">
      <c r="A12" s="7">
        <v>3</v>
      </c>
      <c r="B12" s="18">
        <v>2010</v>
      </c>
      <c r="C12" s="19" t="s">
        <v>1526</v>
      </c>
      <c r="D12" s="76">
        <v>13976612</v>
      </c>
      <c r="E12" s="19" t="s">
        <v>1475</v>
      </c>
      <c r="F12" s="78" t="s">
        <v>1187</v>
      </c>
      <c r="G12" s="79">
        <f>190.4</f>
        <v>190.4</v>
      </c>
      <c r="H12" s="29" t="s">
        <v>20</v>
      </c>
      <c r="I12" s="29" t="s">
        <v>19</v>
      </c>
      <c r="J12" s="81" t="s">
        <v>1675</v>
      </c>
      <c r="K12" s="56" t="s">
        <v>1500</v>
      </c>
      <c r="L12" s="32">
        <v>0</v>
      </c>
      <c r="M12" s="32">
        <v>950</v>
      </c>
      <c r="N12" s="56" t="s">
        <v>1500</v>
      </c>
      <c r="O12" s="57">
        <f t="shared" si="0"/>
        <v>190.4</v>
      </c>
      <c r="P12" s="25">
        <v>1382</v>
      </c>
      <c r="Q12" s="18" t="s">
        <v>1670</v>
      </c>
      <c r="R12" s="21">
        <v>0</v>
      </c>
      <c r="S12" s="2"/>
    </row>
    <row r="13" spans="1:29" s="9" customFormat="1" x14ac:dyDescent="0.2">
      <c r="A13" s="7">
        <v>4</v>
      </c>
      <c r="B13" s="18">
        <v>1082</v>
      </c>
      <c r="C13" s="19" t="s">
        <v>1526</v>
      </c>
      <c r="D13" s="76">
        <v>13976609</v>
      </c>
      <c r="E13" s="19" t="s">
        <v>1475</v>
      </c>
      <c r="F13" s="78" t="s">
        <v>1187</v>
      </c>
      <c r="G13" s="79">
        <v>214.2</v>
      </c>
      <c r="H13" s="29" t="s">
        <v>20</v>
      </c>
      <c r="I13" s="29" t="s">
        <v>19</v>
      </c>
      <c r="J13" s="81" t="s">
        <v>1676</v>
      </c>
      <c r="K13" s="56" t="s">
        <v>1521</v>
      </c>
      <c r="L13" s="32">
        <v>0</v>
      </c>
      <c r="M13" s="32">
        <v>1060</v>
      </c>
      <c r="N13" s="56" t="s">
        <v>1557</v>
      </c>
      <c r="O13" s="57">
        <f>G13</f>
        <v>214.2</v>
      </c>
      <c r="P13" s="25">
        <v>1382</v>
      </c>
      <c r="Q13" s="18" t="s">
        <v>1670</v>
      </c>
      <c r="R13" s="21">
        <v>0</v>
      </c>
      <c r="S13" s="2"/>
    </row>
    <row r="14" spans="1:29" s="9" customFormat="1" x14ac:dyDescent="0.2">
      <c r="A14" s="7">
        <v>5</v>
      </c>
      <c r="B14" s="18">
        <v>2048</v>
      </c>
      <c r="C14" s="19" t="s">
        <v>1510</v>
      </c>
      <c r="D14" s="76">
        <v>15636</v>
      </c>
      <c r="E14" s="19" t="s">
        <v>1465</v>
      </c>
      <c r="F14" s="78" t="s">
        <v>364</v>
      </c>
      <c r="G14" s="79">
        <v>530.37</v>
      </c>
      <c r="H14" s="29" t="s">
        <v>20</v>
      </c>
      <c r="I14" s="29" t="s">
        <v>19</v>
      </c>
      <c r="J14" s="81" t="s">
        <v>1677</v>
      </c>
      <c r="K14" s="56" t="s">
        <v>1479</v>
      </c>
      <c r="L14" s="32">
        <v>0</v>
      </c>
      <c r="M14" s="32">
        <v>1117</v>
      </c>
      <c r="N14" s="56" t="s">
        <v>1578</v>
      </c>
      <c r="O14" s="57">
        <f t="shared" si="0"/>
        <v>530.37</v>
      </c>
      <c r="P14" s="25">
        <v>1383</v>
      </c>
      <c r="Q14" s="18" t="s">
        <v>1670</v>
      </c>
      <c r="R14" s="21">
        <v>0</v>
      </c>
      <c r="S14" s="2"/>
    </row>
    <row r="15" spans="1:29" s="9" customFormat="1" ht="25.5" x14ac:dyDescent="0.2">
      <c r="A15" s="7">
        <v>6</v>
      </c>
      <c r="B15" s="18">
        <v>1042</v>
      </c>
      <c r="C15" s="19" t="s">
        <v>1459</v>
      </c>
      <c r="D15" s="76">
        <v>300268</v>
      </c>
      <c r="E15" s="19" t="s">
        <v>1463</v>
      </c>
      <c r="F15" s="78" t="s">
        <v>656</v>
      </c>
      <c r="G15" s="79">
        <v>17238.62</v>
      </c>
      <c r="H15" s="29" t="s">
        <v>20</v>
      </c>
      <c r="I15" s="29" t="s">
        <v>19</v>
      </c>
      <c r="J15" s="81" t="s">
        <v>1678</v>
      </c>
      <c r="K15" s="56" t="s">
        <v>1424</v>
      </c>
      <c r="L15" s="32">
        <v>0</v>
      </c>
      <c r="M15" s="32">
        <v>918</v>
      </c>
      <c r="N15" s="56" t="s">
        <v>1500</v>
      </c>
      <c r="O15" s="57">
        <f t="shared" si="0"/>
        <v>17238.62</v>
      </c>
      <c r="P15" s="25">
        <v>1384</v>
      </c>
      <c r="Q15" s="18" t="s">
        <v>1670</v>
      </c>
      <c r="R15" s="21">
        <v>0</v>
      </c>
      <c r="S15" s="2"/>
    </row>
    <row r="16" spans="1:29" s="9" customFormat="1" x14ac:dyDescent="0.2">
      <c r="A16" s="7">
        <v>7</v>
      </c>
      <c r="B16" s="18">
        <v>2043</v>
      </c>
      <c r="C16" s="19" t="s">
        <v>1510</v>
      </c>
      <c r="D16" s="76">
        <v>1151</v>
      </c>
      <c r="E16" s="19" t="s">
        <v>1526</v>
      </c>
      <c r="F16" s="78" t="s">
        <v>1668</v>
      </c>
      <c r="G16" s="79">
        <v>1911.14</v>
      </c>
      <c r="H16" s="29" t="s">
        <v>20</v>
      </c>
      <c r="I16" s="29" t="s">
        <v>19</v>
      </c>
      <c r="J16" s="81" t="s">
        <v>1679</v>
      </c>
      <c r="K16" s="56" t="s">
        <v>1479</v>
      </c>
      <c r="L16" s="32">
        <v>0</v>
      </c>
      <c r="M16" s="32">
        <v>1061</v>
      </c>
      <c r="N16" s="56" t="s">
        <v>1557</v>
      </c>
      <c r="O16" s="57">
        <f t="shared" si="0"/>
        <v>1911.14</v>
      </c>
      <c r="P16" s="25">
        <v>1385</v>
      </c>
      <c r="Q16" s="18" t="s">
        <v>1670</v>
      </c>
      <c r="R16" s="21">
        <v>0</v>
      </c>
      <c r="S16" s="2"/>
    </row>
    <row r="17" spans="1:19" s="9" customFormat="1" ht="38.25" x14ac:dyDescent="0.2">
      <c r="A17" s="7">
        <v>8</v>
      </c>
      <c r="B17" s="18">
        <v>4022</v>
      </c>
      <c r="C17" s="19" t="s">
        <v>1683</v>
      </c>
      <c r="D17" s="76">
        <v>27507</v>
      </c>
      <c r="E17" s="19" t="s">
        <v>1588</v>
      </c>
      <c r="F17" s="78" t="s">
        <v>1570</v>
      </c>
      <c r="G17" s="79">
        <v>4141.5</v>
      </c>
      <c r="H17" s="29" t="s">
        <v>20</v>
      </c>
      <c r="I17" s="29" t="s">
        <v>19</v>
      </c>
      <c r="J17" s="81" t="s">
        <v>1681</v>
      </c>
      <c r="K17" s="56" t="s">
        <v>1643</v>
      </c>
      <c r="L17" s="32">
        <v>0</v>
      </c>
      <c r="M17" s="32">
        <v>1135</v>
      </c>
      <c r="N17" s="56" t="s">
        <v>1664</v>
      </c>
      <c r="O17" s="57">
        <f t="shared" si="0"/>
        <v>4141.5</v>
      </c>
      <c r="P17" s="25">
        <v>1386</v>
      </c>
      <c r="Q17" s="18" t="s">
        <v>1670</v>
      </c>
      <c r="R17" s="21">
        <v>0</v>
      </c>
      <c r="S17" s="2"/>
    </row>
    <row r="18" spans="1:19" s="9" customFormat="1" ht="25.5" x14ac:dyDescent="0.2">
      <c r="A18" s="7">
        <v>9</v>
      </c>
      <c r="B18" s="18">
        <v>4013</v>
      </c>
      <c r="C18" s="19" t="s">
        <v>1650</v>
      </c>
      <c r="D18" s="76">
        <v>10368</v>
      </c>
      <c r="E18" s="19" t="s">
        <v>1650</v>
      </c>
      <c r="F18" s="78" t="s">
        <v>1680</v>
      </c>
      <c r="G18" s="79">
        <v>843</v>
      </c>
      <c r="H18" s="29" t="s">
        <v>20</v>
      </c>
      <c r="I18" s="29" t="s">
        <v>19</v>
      </c>
      <c r="J18" s="81" t="s">
        <v>1682</v>
      </c>
      <c r="K18" s="56" t="s">
        <v>1643</v>
      </c>
      <c r="L18" s="32">
        <v>0</v>
      </c>
      <c r="M18" s="32">
        <v>1139</v>
      </c>
      <c r="N18" s="56" t="s">
        <v>1664</v>
      </c>
      <c r="O18" s="57">
        <f>G18</f>
        <v>843</v>
      </c>
      <c r="P18" s="25">
        <v>1387</v>
      </c>
      <c r="Q18" s="18" t="s">
        <v>1670</v>
      </c>
      <c r="R18" s="21">
        <v>0</v>
      </c>
      <c r="S18" s="2"/>
    </row>
    <row r="19" spans="1:19" s="9" customFormat="1" x14ac:dyDescent="0.2">
      <c r="A19" s="7">
        <v>10</v>
      </c>
      <c r="B19" s="18">
        <v>3038</v>
      </c>
      <c r="C19" s="19" t="s">
        <v>1629</v>
      </c>
      <c r="D19" s="76">
        <v>2029976</v>
      </c>
      <c r="E19" s="19" t="s">
        <v>1524</v>
      </c>
      <c r="F19" s="78" t="s">
        <v>322</v>
      </c>
      <c r="G19" s="79">
        <f>940.42</f>
        <v>940.42</v>
      </c>
      <c r="H19" s="29" t="s">
        <v>20</v>
      </c>
      <c r="I19" s="29" t="s">
        <v>19</v>
      </c>
      <c r="J19" s="81" t="s">
        <v>1684</v>
      </c>
      <c r="K19" s="56" t="s">
        <v>1575</v>
      </c>
      <c r="L19" s="32">
        <v>0</v>
      </c>
      <c r="M19" s="32">
        <v>1008</v>
      </c>
      <c r="N19" s="56" t="s">
        <v>1576</v>
      </c>
      <c r="O19" s="57">
        <f t="shared" si="0"/>
        <v>940.42</v>
      </c>
      <c r="P19" s="25">
        <v>1388</v>
      </c>
      <c r="Q19" s="18" t="s">
        <v>1670</v>
      </c>
      <c r="R19" s="21">
        <v>0</v>
      </c>
      <c r="S19" s="2"/>
    </row>
    <row r="20" spans="1:19" s="9" customFormat="1" x14ac:dyDescent="0.2">
      <c r="A20" s="7">
        <v>11</v>
      </c>
      <c r="B20" s="18">
        <v>3037</v>
      </c>
      <c r="C20" s="19" t="s">
        <v>1629</v>
      </c>
      <c r="D20" s="76">
        <v>2029996</v>
      </c>
      <c r="E20" s="19" t="s">
        <v>1685</v>
      </c>
      <c r="F20" s="78" t="s">
        <v>322</v>
      </c>
      <c r="G20" s="79">
        <v>891.95</v>
      </c>
      <c r="H20" s="29" t="s">
        <v>20</v>
      </c>
      <c r="I20" s="29" t="s">
        <v>19</v>
      </c>
      <c r="J20" s="81" t="s">
        <v>1686</v>
      </c>
      <c r="K20" s="56" t="s">
        <v>1575</v>
      </c>
      <c r="L20" s="32">
        <v>0</v>
      </c>
      <c r="M20" s="32">
        <v>1009</v>
      </c>
      <c r="N20" s="56" t="s">
        <v>1576</v>
      </c>
      <c r="O20" s="57">
        <f>G20</f>
        <v>891.95</v>
      </c>
      <c r="P20" s="25">
        <v>1388</v>
      </c>
      <c r="Q20" s="18" t="s">
        <v>1670</v>
      </c>
      <c r="R20" s="21">
        <v>0</v>
      </c>
      <c r="S20" s="2"/>
    </row>
    <row r="21" spans="1:19" s="9" customFormat="1" x14ac:dyDescent="0.2">
      <c r="A21" s="7">
        <v>12</v>
      </c>
      <c r="B21" s="18">
        <v>4067</v>
      </c>
      <c r="C21" s="19" t="s">
        <v>1687</v>
      </c>
      <c r="D21" s="76">
        <v>237208014</v>
      </c>
      <c r="E21" s="19" t="s">
        <v>1688</v>
      </c>
      <c r="F21" s="78" t="s">
        <v>1471</v>
      </c>
      <c r="G21" s="79">
        <v>4752.16</v>
      </c>
      <c r="H21" s="29" t="s">
        <v>20</v>
      </c>
      <c r="I21" s="29" t="s">
        <v>19</v>
      </c>
      <c r="J21" s="80" t="s">
        <v>1476</v>
      </c>
      <c r="K21" s="56" t="s">
        <v>1670</v>
      </c>
      <c r="L21" s="32">
        <v>0</v>
      </c>
      <c r="M21" s="32">
        <v>1150</v>
      </c>
      <c r="N21" s="56" t="s">
        <v>1670</v>
      </c>
      <c r="O21" s="57">
        <f t="shared" si="0"/>
        <v>4752.16</v>
      </c>
      <c r="P21" s="25">
        <v>1393</v>
      </c>
      <c r="Q21" s="18" t="s">
        <v>1670</v>
      </c>
      <c r="R21" s="21">
        <v>0</v>
      </c>
      <c r="S21" s="2"/>
    </row>
    <row r="22" spans="1:19" s="9" customFormat="1" x14ac:dyDescent="0.2">
      <c r="A22" s="7">
        <v>13</v>
      </c>
      <c r="B22" s="18">
        <v>4066</v>
      </c>
      <c r="C22" s="19" t="s">
        <v>1687</v>
      </c>
      <c r="D22" s="76">
        <v>237208012</v>
      </c>
      <c r="E22" s="19" t="s">
        <v>1688</v>
      </c>
      <c r="F22" s="78" t="s">
        <v>1471</v>
      </c>
      <c r="G22" s="79">
        <v>84602.85</v>
      </c>
      <c r="H22" s="29" t="s">
        <v>20</v>
      </c>
      <c r="I22" s="29" t="s">
        <v>19</v>
      </c>
      <c r="J22" s="80" t="s">
        <v>1476</v>
      </c>
      <c r="K22" s="56" t="s">
        <v>1670</v>
      </c>
      <c r="L22" s="32">
        <v>0</v>
      </c>
      <c r="M22" s="32">
        <v>1149</v>
      </c>
      <c r="N22" s="56" t="s">
        <v>1670</v>
      </c>
      <c r="O22" s="57">
        <f t="shared" si="0"/>
        <v>84602.85</v>
      </c>
      <c r="P22" s="25">
        <v>1393</v>
      </c>
      <c r="Q22" s="18" t="s">
        <v>1670</v>
      </c>
      <c r="R22" s="21">
        <v>0</v>
      </c>
      <c r="S22" s="2"/>
    </row>
    <row r="23" spans="1:19" s="9" customFormat="1" x14ac:dyDescent="0.2">
      <c r="A23" s="7">
        <v>14</v>
      </c>
      <c r="B23" s="18">
        <v>4068</v>
      </c>
      <c r="C23" s="19" t="s">
        <v>1687</v>
      </c>
      <c r="D23" s="76">
        <v>23803007</v>
      </c>
      <c r="E23" s="19" t="s">
        <v>1591</v>
      </c>
      <c r="F23" s="78" t="s">
        <v>1453</v>
      </c>
      <c r="G23" s="79">
        <v>1277</v>
      </c>
      <c r="H23" s="29" t="s">
        <v>1392</v>
      </c>
      <c r="I23" s="29" t="s">
        <v>19</v>
      </c>
      <c r="J23" s="80" t="s">
        <v>1709</v>
      </c>
      <c r="K23" s="56" t="s">
        <v>1664</v>
      </c>
      <c r="L23" s="32">
        <v>0</v>
      </c>
      <c r="M23" s="32">
        <v>1148</v>
      </c>
      <c r="N23" s="56" t="s">
        <v>1670</v>
      </c>
      <c r="O23" s="57">
        <f t="shared" si="0"/>
        <v>1277</v>
      </c>
      <c r="P23" s="25">
        <v>81</v>
      </c>
      <c r="Q23" s="18" t="s">
        <v>1670</v>
      </c>
      <c r="R23" s="21">
        <v>0</v>
      </c>
      <c r="S23" s="2"/>
    </row>
  </sheetData>
  <mergeCells count="21">
    <mergeCell ref="Q7:Q8"/>
    <mergeCell ref="K6:K8"/>
    <mergeCell ref="P6:Q6"/>
    <mergeCell ref="R6:R8"/>
    <mergeCell ref="O6:O8"/>
    <mergeCell ref="N6:N8"/>
    <mergeCell ref="L6:L8"/>
    <mergeCell ref="M6:M8"/>
    <mergeCell ref="P7:P8"/>
    <mergeCell ref="J6:J8"/>
    <mergeCell ref="A6:A8"/>
    <mergeCell ref="B6:C6"/>
    <mergeCell ref="D6:G6"/>
    <mergeCell ref="H6:H8"/>
    <mergeCell ref="I6:I8"/>
    <mergeCell ref="F7:F8"/>
    <mergeCell ref="G7:G8"/>
    <mergeCell ref="B7:B8"/>
    <mergeCell ref="C7:C8"/>
    <mergeCell ref="D7:D8"/>
    <mergeCell ref="E7:E8"/>
  </mergeCells>
  <pageMargins left="0.7" right="0.7" top="0.75" bottom="0.75" header="0.3" footer="0.3"/>
</worksheet>
</file>

<file path=xl/worksheets/sheet1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A00-000000000000}">
  <dimension ref="A1:AC27"/>
  <sheetViews>
    <sheetView topLeftCell="A4" workbookViewId="0">
      <selection activeCell="B7" sqref="B7:B8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>
        <v>3087</v>
      </c>
      <c r="C10" s="19" t="s">
        <v>1671</v>
      </c>
      <c r="D10" s="76">
        <v>230811838</v>
      </c>
      <c r="E10" s="19" t="s">
        <v>1672</v>
      </c>
      <c r="F10" s="78" t="s">
        <v>1689</v>
      </c>
      <c r="G10" s="79">
        <v>3212.65</v>
      </c>
      <c r="H10" s="29" t="s">
        <v>20</v>
      </c>
      <c r="I10" s="29" t="s">
        <v>19</v>
      </c>
      <c r="J10" s="81" t="s">
        <v>1691</v>
      </c>
      <c r="K10" s="56" t="s">
        <v>1692</v>
      </c>
      <c r="L10" s="32">
        <v>0</v>
      </c>
      <c r="M10" s="32">
        <v>192</v>
      </c>
      <c r="N10" s="56" t="s">
        <v>1624</v>
      </c>
      <c r="O10" s="57">
        <f>G10</f>
        <v>3212.65</v>
      </c>
      <c r="P10" s="25">
        <v>1394</v>
      </c>
      <c r="Q10" s="18" t="s">
        <v>1693</v>
      </c>
      <c r="R10" s="21">
        <v>0</v>
      </c>
      <c r="S10" s="2"/>
    </row>
    <row r="11" spans="1:29" s="9" customFormat="1" x14ac:dyDescent="0.2">
      <c r="A11" s="7">
        <v>2</v>
      </c>
      <c r="B11" s="18">
        <v>2070</v>
      </c>
      <c r="C11" s="19" t="s">
        <v>1644</v>
      </c>
      <c r="D11" s="76">
        <v>482159</v>
      </c>
      <c r="E11" s="19" t="s">
        <v>1475</v>
      </c>
      <c r="F11" s="78" t="s">
        <v>128</v>
      </c>
      <c r="G11" s="79">
        <v>505.75</v>
      </c>
      <c r="H11" s="29" t="s">
        <v>20</v>
      </c>
      <c r="I11" s="29" t="s">
        <v>19</v>
      </c>
      <c r="J11" s="81" t="s">
        <v>1694</v>
      </c>
      <c r="K11" s="56" t="s">
        <v>1564</v>
      </c>
      <c r="L11" s="32">
        <v>0</v>
      </c>
      <c r="M11" s="32">
        <v>1062</v>
      </c>
      <c r="N11" s="56" t="s">
        <v>1557</v>
      </c>
      <c r="O11" s="57">
        <f t="shared" ref="O11:O27" si="0">G11</f>
        <v>505.75</v>
      </c>
      <c r="P11" s="25">
        <v>1395</v>
      </c>
      <c r="Q11" s="18" t="s">
        <v>1693</v>
      </c>
      <c r="R11" s="21">
        <v>0</v>
      </c>
      <c r="S11" s="2"/>
    </row>
    <row r="12" spans="1:29" s="9" customFormat="1" x14ac:dyDescent="0.2">
      <c r="A12" s="7">
        <v>3</v>
      </c>
      <c r="B12" s="18">
        <v>4024</v>
      </c>
      <c r="C12" s="19" t="s">
        <v>1683</v>
      </c>
      <c r="D12" s="76">
        <v>498</v>
      </c>
      <c r="E12" s="19" t="s">
        <v>1692</v>
      </c>
      <c r="F12" s="78" t="s">
        <v>1491</v>
      </c>
      <c r="G12" s="79">
        <f>12229.3</f>
        <v>12229.3</v>
      </c>
      <c r="H12" s="29" t="s">
        <v>20</v>
      </c>
      <c r="I12" s="29" t="s">
        <v>19</v>
      </c>
      <c r="J12" s="81" t="s">
        <v>1695</v>
      </c>
      <c r="K12" s="56" t="s">
        <v>1650</v>
      </c>
      <c r="L12" s="32">
        <v>0</v>
      </c>
      <c r="M12" s="32">
        <v>205</v>
      </c>
      <c r="N12" s="56" t="s">
        <v>1635</v>
      </c>
      <c r="O12" s="57">
        <f t="shared" si="0"/>
        <v>12229.3</v>
      </c>
      <c r="P12" s="25">
        <v>1396</v>
      </c>
      <c r="Q12" s="18" t="s">
        <v>1693</v>
      </c>
      <c r="R12" s="21">
        <v>0</v>
      </c>
      <c r="S12" s="2"/>
    </row>
    <row r="13" spans="1:29" s="9" customFormat="1" x14ac:dyDescent="0.2">
      <c r="A13" s="7">
        <v>4</v>
      </c>
      <c r="B13" s="18">
        <v>4023</v>
      </c>
      <c r="C13" s="19" t="s">
        <v>1683</v>
      </c>
      <c r="D13" s="76">
        <v>486</v>
      </c>
      <c r="E13" s="19" t="s">
        <v>1671</v>
      </c>
      <c r="F13" s="78" t="s">
        <v>1491</v>
      </c>
      <c r="G13" s="79">
        <v>26111.47</v>
      </c>
      <c r="H13" s="29" t="s">
        <v>20</v>
      </c>
      <c r="I13" s="29" t="s">
        <v>19</v>
      </c>
      <c r="J13" s="81" t="s">
        <v>1696</v>
      </c>
      <c r="K13" s="56" t="s">
        <v>1683</v>
      </c>
      <c r="L13" s="32">
        <v>0</v>
      </c>
      <c r="M13" s="32">
        <v>206</v>
      </c>
      <c r="N13" s="56" t="s">
        <v>1635</v>
      </c>
      <c r="O13" s="57">
        <f>G13</f>
        <v>26111.47</v>
      </c>
      <c r="P13" s="25">
        <v>1396</v>
      </c>
      <c r="Q13" s="18" t="s">
        <v>1693</v>
      </c>
      <c r="R13" s="21">
        <v>0</v>
      </c>
      <c r="S13" s="2"/>
    </row>
    <row r="14" spans="1:29" s="9" customFormat="1" x14ac:dyDescent="0.2">
      <c r="A14" s="7">
        <v>5</v>
      </c>
      <c r="B14" s="18">
        <v>4025</v>
      </c>
      <c r="C14" s="19" t="s">
        <v>1671</v>
      </c>
      <c r="D14" s="76">
        <v>485</v>
      </c>
      <c r="E14" s="19" t="s">
        <v>1671</v>
      </c>
      <c r="F14" s="78" t="s">
        <v>1491</v>
      </c>
      <c r="G14" s="79">
        <f>1048.06</f>
        <v>1048.06</v>
      </c>
      <c r="H14" s="29" t="s">
        <v>20</v>
      </c>
      <c r="I14" s="29" t="s">
        <v>19</v>
      </c>
      <c r="J14" s="81" t="s">
        <v>1697</v>
      </c>
      <c r="K14" s="56" t="s">
        <v>1650</v>
      </c>
      <c r="L14" s="32">
        <v>0</v>
      </c>
      <c r="M14" s="32">
        <v>207</v>
      </c>
      <c r="N14" s="56" t="s">
        <v>1635</v>
      </c>
      <c r="O14" s="57">
        <f>G14</f>
        <v>1048.06</v>
      </c>
      <c r="P14" s="25">
        <v>1396</v>
      </c>
      <c r="Q14" s="18" t="s">
        <v>1693</v>
      </c>
      <c r="R14" s="21">
        <v>0</v>
      </c>
      <c r="S14" s="2"/>
    </row>
    <row r="15" spans="1:29" s="9" customFormat="1" ht="25.5" x14ac:dyDescent="0.2">
      <c r="A15" s="7">
        <v>6</v>
      </c>
      <c r="B15" s="18">
        <v>4004</v>
      </c>
      <c r="C15" s="19" t="s">
        <v>1650</v>
      </c>
      <c r="D15" s="76">
        <v>40697877</v>
      </c>
      <c r="E15" s="19" t="s">
        <v>1589</v>
      </c>
      <c r="F15" s="78" t="s">
        <v>809</v>
      </c>
      <c r="G15" s="79">
        <v>623.85</v>
      </c>
      <c r="H15" s="29" t="s">
        <v>20</v>
      </c>
      <c r="I15" s="29" t="s">
        <v>19</v>
      </c>
      <c r="J15" s="81" t="s">
        <v>1698</v>
      </c>
      <c r="K15" s="56" t="s">
        <v>1650</v>
      </c>
      <c r="L15" s="32">
        <v>0</v>
      </c>
      <c r="M15" s="32">
        <v>203</v>
      </c>
      <c r="N15" s="56" t="s">
        <v>1635</v>
      </c>
      <c r="O15" s="57">
        <f>G15</f>
        <v>623.85</v>
      </c>
      <c r="P15" s="25">
        <v>1397</v>
      </c>
      <c r="Q15" s="18" t="s">
        <v>1693</v>
      </c>
      <c r="R15" s="21">
        <v>0</v>
      </c>
      <c r="S15" s="2"/>
    </row>
    <row r="16" spans="1:29" s="9" customFormat="1" x14ac:dyDescent="0.2">
      <c r="A16" s="7">
        <v>7</v>
      </c>
      <c r="B16" s="18">
        <v>2061</v>
      </c>
      <c r="C16" s="19" t="s">
        <v>1646</v>
      </c>
      <c r="D16" s="76">
        <v>10991527</v>
      </c>
      <c r="E16" s="19" t="s">
        <v>1510</v>
      </c>
      <c r="F16" s="78" t="s">
        <v>1484</v>
      </c>
      <c r="G16" s="79">
        <v>531.48</v>
      </c>
      <c r="H16" s="29" t="s">
        <v>20</v>
      </c>
      <c r="I16" s="29" t="s">
        <v>19</v>
      </c>
      <c r="J16" s="81" t="s">
        <v>1244</v>
      </c>
      <c r="K16" s="56" t="s">
        <v>1646</v>
      </c>
      <c r="L16" s="32">
        <v>0</v>
      </c>
      <c r="M16" s="32">
        <v>1116</v>
      </c>
      <c r="N16" s="56" t="s">
        <v>1578</v>
      </c>
      <c r="O16" s="57">
        <f t="shared" si="0"/>
        <v>531.48</v>
      </c>
      <c r="P16" s="25">
        <v>1398</v>
      </c>
      <c r="Q16" s="18" t="s">
        <v>1693</v>
      </c>
      <c r="R16" s="21">
        <v>0</v>
      </c>
      <c r="S16" s="2"/>
    </row>
    <row r="17" spans="1:19" s="9" customFormat="1" x14ac:dyDescent="0.2">
      <c r="A17" s="7">
        <v>8</v>
      </c>
      <c r="B17" s="18">
        <v>2069</v>
      </c>
      <c r="C17" s="19" t="s">
        <v>1644</v>
      </c>
      <c r="D17" s="76">
        <v>151</v>
      </c>
      <c r="E17" s="19" t="s">
        <v>1699</v>
      </c>
      <c r="F17" s="78" t="s">
        <v>340</v>
      </c>
      <c r="G17" s="79">
        <v>3000</v>
      </c>
      <c r="H17" s="29" t="s">
        <v>20</v>
      </c>
      <c r="I17" s="29" t="s">
        <v>19</v>
      </c>
      <c r="J17" s="81" t="s">
        <v>1700</v>
      </c>
      <c r="K17" s="56" t="s">
        <v>1524</v>
      </c>
      <c r="L17" s="32">
        <v>0</v>
      </c>
      <c r="M17" s="32">
        <v>1122</v>
      </c>
      <c r="N17" s="56" t="s">
        <v>1578</v>
      </c>
      <c r="O17" s="57">
        <f t="shared" si="0"/>
        <v>3000</v>
      </c>
      <c r="P17" s="25">
        <v>1399</v>
      </c>
      <c r="Q17" s="18" t="s">
        <v>1693</v>
      </c>
      <c r="R17" s="21">
        <v>0</v>
      </c>
      <c r="S17" s="2"/>
    </row>
    <row r="18" spans="1:19" s="9" customFormat="1" ht="25.5" x14ac:dyDescent="0.2">
      <c r="A18" s="7">
        <v>9</v>
      </c>
      <c r="B18" s="18">
        <v>3097</v>
      </c>
      <c r="C18" s="19" t="s">
        <v>1692</v>
      </c>
      <c r="D18" s="76">
        <v>110018011996</v>
      </c>
      <c r="E18" s="19" t="s">
        <v>1650</v>
      </c>
      <c r="F18" s="78" t="s">
        <v>1569</v>
      </c>
      <c r="G18" s="79">
        <v>12245.98</v>
      </c>
      <c r="H18" s="29" t="s">
        <v>20</v>
      </c>
      <c r="I18" s="29" t="s">
        <v>19</v>
      </c>
      <c r="J18" s="81" t="s">
        <v>1701</v>
      </c>
      <c r="K18" s="56" t="s">
        <v>1666</v>
      </c>
      <c r="L18" s="32">
        <v>0</v>
      </c>
      <c r="M18" s="32">
        <v>215</v>
      </c>
      <c r="N18" s="56" t="s">
        <v>1662</v>
      </c>
      <c r="O18" s="57">
        <f t="shared" si="0"/>
        <v>12245.98</v>
      </c>
      <c r="P18" s="25">
        <v>1400</v>
      </c>
      <c r="Q18" s="18" t="s">
        <v>1693</v>
      </c>
      <c r="R18" s="21">
        <v>0</v>
      </c>
      <c r="S18" s="2"/>
    </row>
    <row r="19" spans="1:19" s="9" customFormat="1" x14ac:dyDescent="0.2">
      <c r="A19" s="7">
        <v>10</v>
      </c>
      <c r="B19" s="18">
        <v>2065</v>
      </c>
      <c r="C19" s="19" t="s">
        <v>1644</v>
      </c>
      <c r="D19" s="76">
        <v>2029919</v>
      </c>
      <c r="E19" s="19" t="s">
        <v>1505</v>
      </c>
      <c r="F19" s="78" t="s">
        <v>322</v>
      </c>
      <c r="G19" s="79">
        <v>1685.17</v>
      </c>
      <c r="H19" s="29" t="s">
        <v>20</v>
      </c>
      <c r="I19" s="29" t="s">
        <v>19</v>
      </c>
      <c r="J19" s="81" t="s">
        <v>1702</v>
      </c>
      <c r="K19" s="56" t="s">
        <v>1644</v>
      </c>
      <c r="L19" s="32">
        <v>0</v>
      </c>
      <c r="M19" s="32">
        <v>1110</v>
      </c>
      <c r="N19" s="56" t="s">
        <v>1578</v>
      </c>
      <c r="O19" s="57">
        <f t="shared" si="0"/>
        <v>1685.17</v>
      </c>
      <c r="P19" s="25">
        <v>1401</v>
      </c>
      <c r="Q19" s="18" t="s">
        <v>1693</v>
      </c>
      <c r="R19" s="21">
        <v>0</v>
      </c>
      <c r="S19" s="2"/>
    </row>
    <row r="20" spans="1:19" s="9" customFormat="1" ht="25.5" x14ac:dyDescent="0.2">
      <c r="A20" s="7">
        <v>11</v>
      </c>
      <c r="B20" s="18">
        <v>2063</v>
      </c>
      <c r="C20" s="19" t="s">
        <v>1646</v>
      </c>
      <c r="D20" s="76">
        <v>4374</v>
      </c>
      <c r="E20" s="19" t="s">
        <v>1502</v>
      </c>
      <c r="F20" s="78" t="s">
        <v>1690</v>
      </c>
      <c r="G20" s="79">
        <v>2644.15</v>
      </c>
      <c r="H20" s="29" t="s">
        <v>20</v>
      </c>
      <c r="I20" s="29" t="s">
        <v>19</v>
      </c>
      <c r="J20" s="81" t="s">
        <v>1703</v>
      </c>
      <c r="K20" s="56" t="s">
        <v>1644</v>
      </c>
      <c r="L20" s="32">
        <v>0</v>
      </c>
      <c r="M20" s="32">
        <v>1114</v>
      </c>
      <c r="N20" s="56" t="s">
        <v>1578</v>
      </c>
      <c r="O20" s="57">
        <f>G20</f>
        <v>2644.15</v>
      </c>
      <c r="P20" s="25">
        <v>1402</v>
      </c>
      <c r="Q20" s="18" t="s">
        <v>1693</v>
      </c>
      <c r="R20" s="21">
        <v>0</v>
      </c>
      <c r="S20" s="2"/>
    </row>
    <row r="21" spans="1:19" s="9" customFormat="1" x14ac:dyDescent="0.2">
      <c r="A21" s="7">
        <v>12</v>
      </c>
      <c r="B21" s="18">
        <v>3083</v>
      </c>
      <c r="C21" s="19" t="s">
        <v>1671</v>
      </c>
      <c r="D21" s="76">
        <v>363</v>
      </c>
      <c r="E21" s="19" t="s">
        <v>1672</v>
      </c>
      <c r="F21" s="78" t="s">
        <v>130</v>
      </c>
      <c r="G21" s="79">
        <v>5452.58</v>
      </c>
      <c r="H21" s="29" t="s">
        <v>20</v>
      </c>
      <c r="I21" s="29" t="s">
        <v>19</v>
      </c>
      <c r="J21" s="81" t="s">
        <v>1704</v>
      </c>
      <c r="K21" s="56" t="s">
        <v>1671</v>
      </c>
      <c r="L21" s="32">
        <v>0</v>
      </c>
      <c r="M21" s="32">
        <v>196</v>
      </c>
      <c r="N21" s="56" t="s">
        <v>1624</v>
      </c>
      <c r="O21" s="57">
        <f t="shared" si="0"/>
        <v>5452.58</v>
      </c>
      <c r="P21" s="25">
        <v>1403</v>
      </c>
      <c r="Q21" s="18" t="s">
        <v>1693</v>
      </c>
      <c r="R21" s="21">
        <v>0</v>
      </c>
      <c r="S21" s="2"/>
    </row>
    <row r="22" spans="1:19" s="9" customFormat="1" x14ac:dyDescent="0.2">
      <c r="A22" s="7">
        <v>13</v>
      </c>
      <c r="B22" s="18">
        <v>3082</v>
      </c>
      <c r="C22" s="19" t="s">
        <v>1671</v>
      </c>
      <c r="D22" s="76">
        <v>362</v>
      </c>
      <c r="E22" s="19" t="s">
        <v>1672</v>
      </c>
      <c r="F22" s="78" t="s">
        <v>130</v>
      </c>
      <c r="G22" s="79">
        <v>-5595.38</v>
      </c>
      <c r="H22" s="29" t="s">
        <v>20</v>
      </c>
      <c r="I22" s="29" t="s">
        <v>19</v>
      </c>
      <c r="J22" s="81" t="s">
        <v>1704</v>
      </c>
      <c r="K22" s="56" t="s">
        <v>1671</v>
      </c>
      <c r="L22" s="32">
        <v>0</v>
      </c>
      <c r="M22" s="32">
        <v>195</v>
      </c>
      <c r="N22" s="56" t="s">
        <v>1624</v>
      </c>
      <c r="O22" s="57">
        <f>G22</f>
        <v>-5595.38</v>
      </c>
      <c r="P22" s="25">
        <v>1403</v>
      </c>
      <c r="Q22" s="18" t="s">
        <v>1693</v>
      </c>
      <c r="R22" s="21">
        <v>0</v>
      </c>
      <c r="S22" s="2"/>
    </row>
    <row r="23" spans="1:19" s="9" customFormat="1" x14ac:dyDescent="0.2">
      <c r="A23" s="7">
        <v>14</v>
      </c>
      <c r="B23" s="18">
        <v>47416</v>
      </c>
      <c r="C23" s="19" t="s">
        <v>1587</v>
      </c>
      <c r="D23" s="76">
        <v>354</v>
      </c>
      <c r="E23" s="19" t="s">
        <v>1591</v>
      </c>
      <c r="F23" s="78" t="s">
        <v>130</v>
      </c>
      <c r="G23" s="79">
        <v>3543.87</v>
      </c>
      <c r="H23" s="29" t="s">
        <v>20</v>
      </c>
      <c r="I23" s="29" t="s">
        <v>19</v>
      </c>
      <c r="J23" s="81" t="s">
        <v>1705</v>
      </c>
      <c r="K23" s="56" t="s">
        <v>1672</v>
      </c>
      <c r="L23" s="32">
        <v>0</v>
      </c>
      <c r="M23" s="32">
        <v>184</v>
      </c>
      <c r="N23" s="56" t="s">
        <v>1624</v>
      </c>
      <c r="O23" s="57">
        <f>G23</f>
        <v>3543.87</v>
      </c>
      <c r="P23" s="25">
        <v>1403</v>
      </c>
      <c r="Q23" s="18" t="s">
        <v>1693</v>
      </c>
      <c r="R23" s="21">
        <v>0</v>
      </c>
      <c r="S23" s="2"/>
    </row>
    <row r="24" spans="1:19" s="9" customFormat="1" x14ac:dyDescent="0.2">
      <c r="A24" s="7">
        <v>15</v>
      </c>
      <c r="B24" s="18">
        <v>2060</v>
      </c>
      <c r="C24" s="19" t="s">
        <v>1646</v>
      </c>
      <c r="D24" s="76">
        <v>323</v>
      </c>
      <c r="E24" s="19" t="s">
        <v>1466</v>
      </c>
      <c r="F24" s="78" t="s">
        <v>130</v>
      </c>
      <c r="G24" s="79">
        <f>5595.38</f>
        <v>5595.38</v>
      </c>
      <c r="H24" s="29" t="s">
        <v>20</v>
      </c>
      <c r="I24" s="29" t="s">
        <v>19</v>
      </c>
      <c r="J24" s="81" t="s">
        <v>1704</v>
      </c>
      <c r="K24" s="56" t="s">
        <v>1646</v>
      </c>
      <c r="L24" s="32">
        <v>0</v>
      </c>
      <c r="M24" s="32">
        <v>194</v>
      </c>
      <c r="N24" s="56" t="s">
        <v>1479</v>
      </c>
      <c r="O24" s="57">
        <f>G24</f>
        <v>5595.38</v>
      </c>
      <c r="P24" s="25">
        <v>1403</v>
      </c>
      <c r="Q24" s="18" t="s">
        <v>1693</v>
      </c>
      <c r="R24" s="21">
        <v>0</v>
      </c>
      <c r="S24" s="2"/>
    </row>
    <row r="25" spans="1:19" s="9" customFormat="1" ht="25.5" x14ac:dyDescent="0.2">
      <c r="A25" s="7">
        <v>16</v>
      </c>
      <c r="B25" s="18">
        <v>2066</v>
      </c>
      <c r="C25" s="19" t="s">
        <v>1644</v>
      </c>
      <c r="D25" s="76">
        <v>215620</v>
      </c>
      <c r="E25" s="19" t="s">
        <v>1646</v>
      </c>
      <c r="F25" s="78" t="s">
        <v>1528</v>
      </c>
      <c r="G25" s="79">
        <v>1833.86</v>
      </c>
      <c r="H25" s="29" t="s">
        <v>20</v>
      </c>
      <c r="I25" s="29" t="s">
        <v>19</v>
      </c>
      <c r="J25" s="81" t="s">
        <v>1706</v>
      </c>
      <c r="K25" s="56" t="s">
        <v>1644</v>
      </c>
      <c r="L25" s="32">
        <v>0</v>
      </c>
      <c r="M25" s="32">
        <v>1119</v>
      </c>
      <c r="N25" s="56" t="s">
        <v>1578</v>
      </c>
      <c r="O25" s="57">
        <f>G25</f>
        <v>1833.86</v>
      </c>
      <c r="P25" s="25">
        <v>1404</v>
      </c>
      <c r="Q25" s="18" t="s">
        <v>1693</v>
      </c>
      <c r="R25" s="21">
        <v>0</v>
      </c>
      <c r="S25" s="2"/>
    </row>
    <row r="26" spans="1:19" s="9" customFormat="1" x14ac:dyDescent="0.2">
      <c r="A26" s="7">
        <v>17</v>
      </c>
      <c r="B26" s="18">
        <v>2067</v>
      </c>
      <c r="C26" s="19" t="s">
        <v>1644</v>
      </c>
      <c r="D26" s="76">
        <v>215610</v>
      </c>
      <c r="E26" s="19" t="s">
        <v>1646</v>
      </c>
      <c r="F26" s="78" t="s">
        <v>1528</v>
      </c>
      <c r="G26" s="79">
        <f>1984</f>
        <v>1984</v>
      </c>
      <c r="H26" s="29" t="s">
        <v>20</v>
      </c>
      <c r="I26" s="29" t="s">
        <v>19</v>
      </c>
      <c r="J26" s="81" t="s">
        <v>1707</v>
      </c>
      <c r="K26" s="56" t="s">
        <v>1644</v>
      </c>
      <c r="L26" s="32">
        <v>0</v>
      </c>
      <c r="M26" s="32">
        <v>1118</v>
      </c>
      <c r="N26" s="56" t="s">
        <v>1578</v>
      </c>
      <c r="O26" s="57">
        <f>G26</f>
        <v>1984</v>
      </c>
      <c r="P26" s="25">
        <v>1404</v>
      </c>
      <c r="Q26" s="18" t="s">
        <v>1693</v>
      </c>
      <c r="R26" s="21">
        <v>0</v>
      </c>
      <c r="S26" s="2"/>
    </row>
    <row r="27" spans="1:19" s="9" customFormat="1" ht="25.5" x14ac:dyDescent="0.2">
      <c r="A27" s="7">
        <v>18</v>
      </c>
      <c r="B27" s="18">
        <v>2071</v>
      </c>
      <c r="C27" s="19" t="s">
        <v>1564</v>
      </c>
      <c r="D27" s="76">
        <v>230900215</v>
      </c>
      <c r="E27" s="19" t="s">
        <v>1646</v>
      </c>
      <c r="F27" s="78" t="s">
        <v>1470</v>
      </c>
      <c r="G27" s="79">
        <v>32821.43</v>
      </c>
      <c r="H27" s="29" t="s">
        <v>20</v>
      </c>
      <c r="I27" s="29" t="s">
        <v>19</v>
      </c>
      <c r="J27" s="81" t="s">
        <v>1708</v>
      </c>
      <c r="K27" s="56" t="s">
        <v>1531</v>
      </c>
      <c r="L27" s="32">
        <v>0</v>
      </c>
      <c r="M27" s="32">
        <v>1067</v>
      </c>
      <c r="N27" s="56" t="s">
        <v>1557</v>
      </c>
      <c r="O27" s="57">
        <f t="shared" si="0"/>
        <v>32821.43</v>
      </c>
      <c r="P27" s="25">
        <v>1405</v>
      </c>
      <c r="Q27" s="18" t="s">
        <v>1693</v>
      </c>
      <c r="R27" s="21">
        <v>0</v>
      </c>
      <c r="S27" s="2"/>
    </row>
  </sheetData>
  <mergeCells count="21">
    <mergeCell ref="A6:A8"/>
    <mergeCell ref="B6:C6"/>
    <mergeCell ref="D6:G6"/>
    <mergeCell ref="H6:H8"/>
    <mergeCell ref="I6:I8"/>
    <mergeCell ref="F7:F8"/>
    <mergeCell ref="G7:G8"/>
    <mergeCell ref="B7:B8"/>
    <mergeCell ref="C7:C8"/>
    <mergeCell ref="D7:D8"/>
    <mergeCell ref="E7:E8"/>
    <mergeCell ref="J6:J8"/>
    <mergeCell ref="Q7:Q8"/>
    <mergeCell ref="K6:K8"/>
    <mergeCell ref="P6:Q6"/>
    <mergeCell ref="R6:R8"/>
    <mergeCell ref="O6:O8"/>
    <mergeCell ref="N6:N8"/>
    <mergeCell ref="L6:L8"/>
    <mergeCell ref="M6:M8"/>
    <mergeCell ref="P7:P8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AC23"/>
  <sheetViews>
    <sheetView topLeftCell="A6" workbookViewId="0">
      <selection activeCell="A6" sqref="A1:IV65536"/>
    </sheetView>
  </sheetViews>
  <sheetFormatPr defaultRowHeight="12.75" x14ac:dyDescent="0.2"/>
  <cols>
    <col min="1" max="1" width="6.28515625" style="10" customWidth="1"/>
    <col min="2" max="2" width="9.7109375" style="6" customWidth="1"/>
    <col min="3" max="3" width="12.42578125" style="6" customWidth="1"/>
    <col min="4" max="4" width="14.42578125" style="6" customWidth="1"/>
    <col min="5" max="5" width="14.28515625" style="6" customWidth="1"/>
    <col min="6" max="6" width="20.140625" style="6" customWidth="1"/>
    <col min="7" max="7" width="12.42578125" style="6" customWidth="1"/>
    <col min="8" max="8" width="9.85546875" style="6" customWidth="1"/>
    <col min="9" max="9" width="15" style="6" customWidth="1"/>
    <col min="10" max="10" width="30.140625" style="6" customWidth="1"/>
    <col min="11" max="11" width="13.28515625" style="6" customWidth="1"/>
    <col min="12" max="13" width="9.28515625" style="6" customWidth="1"/>
    <col min="14" max="14" width="10.42578125" style="6" customWidth="1"/>
    <col min="15" max="15" width="11.85546875" style="6" customWidth="1"/>
    <col min="16" max="16" width="11.28515625" style="6" customWidth="1"/>
    <col min="17" max="17" width="12.42578125" style="6" customWidth="1"/>
    <col min="18" max="18" width="8.710937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0.100000000000001" customHeight="1" x14ac:dyDescent="0.2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7.75" customHeight="1" x14ac:dyDescent="0.2">
      <c r="A10" s="11">
        <v>1</v>
      </c>
      <c r="B10" s="18">
        <v>34637</v>
      </c>
      <c r="C10" s="19" t="s">
        <v>158</v>
      </c>
      <c r="D10" s="18">
        <v>2014443</v>
      </c>
      <c r="E10" s="19" t="s">
        <v>158</v>
      </c>
      <c r="F10" s="29" t="s">
        <v>199</v>
      </c>
      <c r="G10" s="20">
        <v>773.5</v>
      </c>
      <c r="H10" s="18" t="s">
        <v>20</v>
      </c>
      <c r="I10" s="18" t="s">
        <v>19</v>
      </c>
      <c r="J10" s="11" t="s">
        <v>200</v>
      </c>
      <c r="K10" s="19" t="s">
        <v>47</v>
      </c>
      <c r="L10" s="21">
        <v>0</v>
      </c>
      <c r="M10" s="21">
        <v>2960</v>
      </c>
      <c r="N10" s="19" t="s">
        <v>114</v>
      </c>
      <c r="O10" s="22">
        <f>G10</f>
        <v>773.5</v>
      </c>
      <c r="P10" s="21">
        <v>3939</v>
      </c>
      <c r="Q10" s="23" t="s">
        <v>201</v>
      </c>
      <c r="R10" s="21">
        <v>0</v>
      </c>
      <c r="S10" s="2"/>
    </row>
    <row r="11" spans="1:29" ht="49.5" hidden="1" customHeight="1" x14ac:dyDescent="0.2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ref="O11:O22" si="0">G11</f>
        <v>0</v>
      </c>
      <c r="P11" s="21"/>
      <c r="Q11" s="12"/>
      <c r="R11" s="21"/>
    </row>
    <row r="12" spans="1:29" ht="24.75" customHeight="1" x14ac:dyDescent="0.2">
      <c r="A12" s="15">
        <v>2</v>
      </c>
      <c r="B12" s="14">
        <v>34425</v>
      </c>
      <c r="C12" s="24" t="s">
        <v>98</v>
      </c>
      <c r="D12" s="14">
        <v>22032</v>
      </c>
      <c r="E12" s="24" t="s">
        <v>98</v>
      </c>
      <c r="F12" s="29" t="s">
        <v>203</v>
      </c>
      <c r="G12" s="14">
        <v>498.78</v>
      </c>
      <c r="H12" s="18" t="s">
        <v>20</v>
      </c>
      <c r="I12" s="18" t="s">
        <v>19</v>
      </c>
      <c r="J12" s="11" t="s">
        <v>204</v>
      </c>
      <c r="K12" s="24" t="s">
        <v>98</v>
      </c>
      <c r="L12" s="14">
        <v>0</v>
      </c>
      <c r="M12" s="25">
        <v>3204</v>
      </c>
      <c r="N12" s="24" t="s">
        <v>168</v>
      </c>
      <c r="O12" s="22">
        <f t="shared" si="0"/>
        <v>498.78</v>
      </c>
      <c r="P12" s="21">
        <v>3938</v>
      </c>
      <c r="Q12" s="24" t="s">
        <v>202</v>
      </c>
      <c r="R12" s="14">
        <v>0</v>
      </c>
    </row>
    <row r="13" spans="1:29" ht="28.5" customHeight="1" x14ac:dyDescent="0.2">
      <c r="A13" s="15">
        <v>3</v>
      </c>
      <c r="B13" s="14">
        <v>34380</v>
      </c>
      <c r="C13" s="24" t="s">
        <v>205</v>
      </c>
      <c r="D13" s="14">
        <v>321874</v>
      </c>
      <c r="E13" s="24" t="s">
        <v>96</v>
      </c>
      <c r="F13" s="29" t="s">
        <v>35</v>
      </c>
      <c r="G13" s="14">
        <v>1873.76</v>
      </c>
      <c r="H13" s="18" t="s">
        <v>20</v>
      </c>
      <c r="I13" s="18" t="s">
        <v>19</v>
      </c>
      <c r="J13" s="24" t="s">
        <v>206</v>
      </c>
      <c r="K13" s="24" t="s">
        <v>176</v>
      </c>
      <c r="L13" s="14">
        <v>0</v>
      </c>
      <c r="M13" s="14">
        <v>655</v>
      </c>
      <c r="N13" s="25" t="s">
        <v>47</v>
      </c>
      <c r="O13" s="22">
        <f t="shared" si="0"/>
        <v>1873.76</v>
      </c>
      <c r="P13" s="14">
        <v>3942</v>
      </c>
      <c r="Q13" s="24" t="s">
        <v>201</v>
      </c>
      <c r="R13" s="14">
        <v>0</v>
      </c>
    </row>
    <row r="14" spans="1:29" ht="27" customHeight="1" x14ac:dyDescent="0.2">
      <c r="A14" s="15">
        <v>4</v>
      </c>
      <c r="B14" s="14">
        <v>35056</v>
      </c>
      <c r="C14" s="24" t="s">
        <v>114</v>
      </c>
      <c r="D14" s="14">
        <v>26</v>
      </c>
      <c r="E14" s="24" t="s">
        <v>150</v>
      </c>
      <c r="F14" s="18" t="s">
        <v>207</v>
      </c>
      <c r="G14" s="14">
        <v>18234.599999999999</v>
      </c>
      <c r="H14" s="18" t="s">
        <v>20</v>
      </c>
      <c r="I14" s="18" t="s">
        <v>19</v>
      </c>
      <c r="J14" s="24" t="s">
        <v>208</v>
      </c>
      <c r="K14" s="24" t="s">
        <v>56</v>
      </c>
      <c r="L14" s="14">
        <v>0</v>
      </c>
      <c r="M14" s="14">
        <v>3082</v>
      </c>
      <c r="N14" s="25" t="s">
        <v>68</v>
      </c>
      <c r="O14" s="22">
        <f t="shared" si="0"/>
        <v>18234.599999999999</v>
      </c>
      <c r="P14" s="14">
        <v>3941</v>
      </c>
      <c r="Q14" s="24" t="s">
        <v>201</v>
      </c>
      <c r="R14" s="14">
        <v>0</v>
      </c>
    </row>
    <row r="15" spans="1:29" ht="32.25" customHeight="1" x14ac:dyDescent="0.2">
      <c r="A15" s="15">
        <v>5</v>
      </c>
      <c r="B15" s="14">
        <v>34297</v>
      </c>
      <c r="C15" s="24" t="s">
        <v>176</v>
      </c>
      <c r="D15" s="14">
        <v>2217683</v>
      </c>
      <c r="E15" s="24" t="s">
        <v>96</v>
      </c>
      <c r="F15" s="24" t="s">
        <v>209</v>
      </c>
      <c r="G15" s="14">
        <v>3024.93</v>
      </c>
      <c r="H15" s="18" t="s">
        <v>20</v>
      </c>
      <c r="I15" s="18" t="s">
        <v>19</v>
      </c>
      <c r="J15" s="24" t="s">
        <v>210</v>
      </c>
      <c r="K15" s="24" t="s">
        <v>176</v>
      </c>
      <c r="L15" s="14">
        <v>0</v>
      </c>
      <c r="M15" s="14">
        <v>650</v>
      </c>
      <c r="N15" s="25" t="s">
        <v>47</v>
      </c>
      <c r="O15" s="22">
        <f t="shared" si="0"/>
        <v>3024.93</v>
      </c>
      <c r="P15" s="14">
        <v>3940</v>
      </c>
      <c r="Q15" s="24" t="s">
        <v>201</v>
      </c>
      <c r="R15" s="14">
        <v>0</v>
      </c>
    </row>
    <row r="16" spans="1:29" ht="32.25" customHeight="1" x14ac:dyDescent="0.2">
      <c r="A16" s="15">
        <v>6</v>
      </c>
      <c r="B16" s="14">
        <v>34613</v>
      </c>
      <c r="C16" s="24" t="s">
        <v>158</v>
      </c>
      <c r="D16" s="14">
        <v>2028207</v>
      </c>
      <c r="E16" s="24" t="s">
        <v>158</v>
      </c>
      <c r="F16" s="24" t="s">
        <v>73</v>
      </c>
      <c r="G16" s="14">
        <v>3480.97</v>
      </c>
      <c r="H16" s="18" t="s">
        <v>20</v>
      </c>
      <c r="I16" s="18" t="s">
        <v>19</v>
      </c>
      <c r="J16" s="24" t="s">
        <v>211</v>
      </c>
      <c r="K16" s="24" t="s">
        <v>47</v>
      </c>
      <c r="L16" s="14">
        <v>0</v>
      </c>
      <c r="M16" s="14">
        <v>2960</v>
      </c>
      <c r="N16" s="25" t="s">
        <v>212</v>
      </c>
      <c r="O16" s="22">
        <f t="shared" si="0"/>
        <v>3480.97</v>
      </c>
      <c r="P16" s="14">
        <v>3937</v>
      </c>
      <c r="Q16" s="24" t="s">
        <v>201</v>
      </c>
      <c r="R16" s="14">
        <v>0</v>
      </c>
    </row>
    <row r="17" spans="1:18" ht="27" customHeight="1" x14ac:dyDescent="0.2">
      <c r="A17" s="15">
        <v>7</v>
      </c>
      <c r="B17" s="14">
        <v>34341</v>
      </c>
      <c r="C17" s="24" t="s">
        <v>176</v>
      </c>
      <c r="D17" s="14">
        <v>2028188</v>
      </c>
      <c r="E17" s="24" t="s">
        <v>176</v>
      </c>
      <c r="F17" s="24" t="s">
        <v>73</v>
      </c>
      <c r="G17" s="14">
        <v>1114</v>
      </c>
      <c r="H17" s="18" t="s">
        <v>20</v>
      </c>
      <c r="I17" s="18" t="s">
        <v>19</v>
      </c>
      <c r="J17" s="24" t="s">
        <v>213</v>
      </c>
      <c r="K17" s="24" t="s">
        <v>98</v>
      </c>
      <c r="L17" s="14">
        <v>0</v>
      </c>
      <c r="M17" s="14">
        <v>642</v>
      </c>
      <c r="N17" s="25" t="s">
        <v>47</v>
      </c>
      <c r="O17" s="22">
        <f t="shared" si="0"/>
        <v>1114</v>
      </c>
      <c r="P17" s="14">
        <v>3937</v>
      </c>
      <c r="Q17" s="24" t="s">
        <v>175</v>
      </c>
      <c r="R17" s="14">
        <v>0</v>
      </c>
    </row>
    <row r="18" spans="1:18" ht="30" customHeight="1" x14ac:dyDescent="0.2">
      <c r="A18" s="15">
        <v>8</v>
      </c>
      <c r="B18" s="14">
        <v>35238</v>
      </c>
      <c r="C18" s="24" t="s">
        <v>181</v>
      </c>
      <c r="D18" s="14">
        <v>21</v>
      </c>
      <c r="E18" s="24" t="s">
        <v>47</v>
      </c>
      <c r="F18" s="24" t="s">
        <v>214</v>
      </c>
      <c r="G18" s="14">
        <v>72086.02</v>
      </c>
      <c r="H18" s="18" t="s">
        <v>20</v>
      </c>
      <c r="I18" s="18" t="s">
        <v>19</v>
      </c>
      <c r="J18" s="24" t="s">
        <v>215</v>
      </c>
      <c r="K18" s="24" t="s">
        <v>181</v>
      </c>
      <c r="L18" s="14">
        <v>0</v>
      </c>
      <c r="M18" s="14">
        <v>3008</v>
      </c>
      <c r="N18" s="25" t="s">
        <v>56</v>
      </c>
      <c r="O18" s="22">
        <f t="shared" si="0"/>
        <v>72086.02</v>
      </c>
      <c r="P18" s="14">
        <v>3936</v>
      </c>
      <c r="Q18" s="24" t="s">
        <v>201</v>
      </c>
      <c r="R18" s="14">
        <v>0</v>
      </c>
    </row>
    <row r="19" spans="1:18" ht="24" customHeight="1" x14ac:dyDescent="0.2">
      <c r="A19" s="15">
        <v>9</v>
      </c>
      <c r="B19" s="14">
        <v>36237</v>
      </c>
      <c r="C19" s="24" t="s">
        <v>56</v>
      </c>
      <c r="D19" s="14">
        <v>675</v>
      </c>
      <c r="E19" s="24" t="s">
        <v>45</v>
      </c>
      <c r="F19" s="24" t="s">
        <v>33</v>
      </c>
      <c r="G19" s="14">
        <v>10147.81</v>
      </c>
      <c r="H19" s="18" t="s">
        <v>20</v>
      </c>
      <c r="I19" s="18" t="s">
        <v>19</v>
      </c>
      <c r="J19" s="24" t="s">
        <v>216</v>
      </c>
      <c r="K19" s="24" t="s">
        <v>68</v>
      </c>
      <c r="L19" s="14">
        <v>0</v>
      </c>
      <c r="M19" s="14">
        <v>3123</v>
      </c>
      <c r="N19" s="25" t="s">
        <v>68</v>
      </c>
      <c r="O19" s="22">
        <f t="shared" si="0"/>
        <v>10147.81</v>
      </c>
      <c r="P19" s="14">
        <v>3935</v>
      </c>
      <c r="Q19" s="24" t="s">
        <v>201</v>
      </c>
      <c r="R19" s="14">
        <v>0</v>
      </c>
    </row>
    <row r="20" spans="1:18" ht="30.75" customHeight="1" x14ac:dyDescent="0.2">
      <c r="A20" s="15">
        <v>10</v>
      </c>
      <c r="B20" s="14">
        <v>35269</v>
      </c>
      <c r="C20" s="24" t="s">
        <v>181</v>
      </c>
      <c r="D20" s="14">
        <v>6422600050</v>
      </c>
      <c r="E20" s="24" t="s">
        <v>47</v>
      </c>
      <c r="F20" s="24" t="s">
        <v>217</v>
      </c>
      <c r="G20" s="14">
        <v>5628.71</v>
      </c>
      <c r="H20" s="18" t="s">
        <v>20</v>
      </c>
      <c r="I20" s="18" t="s">
        <v>19</v>
      </c>
      <c r="J20" s="24" t="s">
        <v>218</v>
      </c>
      <c r="K20" s="24" t="s">
        <v>181</v>
      </c>
      <c r="L20" s="14">
        <v>0</v>
      </c>
      <c r="M20" s="14">
        <v>3078</v>
      </c>
      <c r="N20" s="25" t="s">
        <v>56</v>
      </c>
      <c r="O20" s="22">
        <f t="shared" si="0"/>
        <v>5628.71</v>
      </c>
      <c r="P20" s="14">
        <v>3934</v>
      </c>
      <c r="Q20" s="24" t="s">
        <v>201</v>
      </c>
      <c r="R20" s="14">
        <v>0</v>
      </c>
    </row>
    <row r="21" spans="1:18" ht="31.5" customHeight="1" x14ac:dyDescent="0.2">
      <c r="A21" s="15">
        <v>11</v>
      </c>
      <c r="B21" s="14">
        <v>35268</v>
      </c>
      <c r="C21" s="24" t="s">
        <v>181</v>
      </c>
      <c r="D21" s="14">
        <v>6422602814</v>
      </c>
      <c r="E21" s="24" t="s">
        <v>47</v>
      </c>
      <c r="F21" s="24" t="s">
        <v>217</v>
      </c>
      <c r="G21" s="14">
        <v>152.96</v>
      </c>
      <c r="H21" s="18" t="s">
        <v>20</v>
      </c>
      <c r="I21" s="18" t="s">
        <v>19</v>
      </c>
      <c r="J21" s="18" t="s">
        <v>219</v>
      </c>
      <c r="K21" s="24" t="s">
        <v>181</v>
      </c>
      <c r="L21" s="14">
        <v>0</v>
      </c>
      <c r="M21" s="14">
        <v>3079</v>
      </c>
      <c r="N21" s="25" t="s">
        <v>56</v>
      </c>
      <c r="O21" s="22">
        <f t="shared" si="0"/>
        <v>152.96</v>
      </c>
      <c r="P21" s="14">
        <v>3934</v>
      </c>
      <c r="Q21" s="24" t="s">
        <v>201</v>
      </c>
      <c r="R21" s="14">
        <v>0</v>
      </c>
    </row>
    <row r="22" spans="1:18" ht="27" customHeight="1" x14ac:dyDescent="0.2">
      <c r="A22" s="13">
        <v>12</v>
      </c>
      <c r="B22" s="14">
        <v>36214</v>
      </c>
      <c r="C22" s="24" t="s">
        <v>201</v>
      </c>
      <c r="D22" s="14">
        <v>59</v>
      </c>
      <c r="E22" s="24" t="s">
        <v>158</v>
      </c>
      <c r="F22" s="24" t="s">
        <v>220</v>
      </c>
      <c r="G22" s="14">
        <v>422.5</v>
      </c>
      <c r="H22" s="18" t="s">
        <v>20</v>
      </c>
      <c r="I22" s="18" t="s">
        <v>19</v>
      </c>
      <c r="J22" s="24" t="s">
        <v>184</v>
      </c>
      <c r="K22" s="24" t="s">
        <v>83</v>
      </c>
      <c r="L22" s="14">
        <v>0</v>
      </c>
      <c r="M22" s="14">
        <v>3163</v>
      </c>
      <c r="N22" s="25" t="s">
        <v>118</v>
      </c>
      <c r="O22" s="14">
        <f t="shared" si="0"/>
        <v>422.5</v>
      </c>
      <c r="P22" s="14">
        <v>3943</v>
      </c>
      <c r="Q22" s="24" t="s">
        <v>201</v>
      </c>
      <c r="R22" s="14">
        <v>0</v>
      </c>
    </row>
    <row r="23" spans="1:18" ht="18.75" customHeight="1" x14ac:dyDescent="0.2">
      <c r="A23" s="13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</sheetData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ageMargins left="0.7" right="0.7" top="0.75" bottom="0.75" header="0.3" footer="0.3"/>
</worksheet>
</file>

<file path=xl/worksheets/sheet1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B00-000000000000}">
  <dimension ref="A1:AC13"/>
  <sheetViews>
    <sheetView workbookViewId="0">
      <selection activeCell="C18" sqref="C18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>
        <v>3041</v>
      </c>
      <c r="C10" s="19" t="s">
        <v>1629</v>
      </c>
      <c r="D10" s="76">
        <v>160634</v>
      </c>
      <c r="E10" s="19" t="s">
        <v>1589</v>
      </c>
      <c r="F10" s="78" t="s">
        <v>128</v>
      </c>
      <c r="G10" s="79">
        <v>550.38</v>
      </c>
      <c r="H10" s="29" t="s">
        <v>20</v>
      </c>
      <c r="I10" s="29" t="s">
        <v>19</v>
      </c>
      <c r="J10" s="81" t="s">
        <v>1714</v>
      </c>
      <c r="K10" s="56" t="s">
        <v>1575</v>
      </c>
      <c r="L10" s="32">
        <v>0</v>
      </c>
      <c r="M10" s="32">
        <v>1012</v>
      </c>
      <c r="N10" s="56" t="s">
        <v>1576</v>
      </c>
      <c r="O10" s="57">
        <f>G10</f>
        <v>550.38</v>
      </c>
      <c r="P10" s="25">
        <v>1411</v>
      </c>
      <c r="Q10" s="18" t="s">
        <v>1711</v>
      </c>
      <c r="R10" s="21">
        <v>0</v>
      </c>
      <c r="S10" s="2"/>
    </row>
    <row r="11" spans="1:29" s="9" customFormat="1" ht="25.5" x14ac:dyDescent="0.2">
      <c r="A11" s="7">
        <v>2</v>
      </c>
      <c r="B11" s="18">
        <v>3076</v>
      </c>
      <c r="C11" s="19" t="s">
        <v>1672</v>
      </c>
      <c r="D11" s="76">
        <v>4026</v>
      </c>
      <c r="E11" s="19" t="s">
        <v>1459</v>
      </c>
      <c r="F11" s="78" t="s">
        <v>1491</v>
      </c>
      <c r="G11" s="79">
        <v>884.79</v>
      </c>
      <c r="H11" s="29" t="s">
        <v>20</v>
      </c>
      <c r="I11" s="29" t="s">
        <v>19</v>
      </c>
      <c r="J11" s="81" t="s">
        <v>1713</v>
      </c>
      <c r="K11" s="56" t="s">
        <v>1576</v>
      </c>
      <c r="L11" s="32">
        <v>0</v>
      </c>
      <c r="M11" s="32">
        <v>1044</v>
      </c>
      <c r="N11" s="56" t="s">
        <v>1674</v>
      </c>
      <c r="O11" s="57">
        <f>G11</f>
        <v>884.79</v>
      </c>
      <c r="P11" s="25">
        <v>1412</v>
      </c>
      <c r="Q11" s="18" t="s">
        <v>1711</v>
      </c>
      <c r="R11" s="21">
        <v>0</v>
      </c>
      <c r="S11" s="2"/>
    </row>
    <row r="12" spans="1:29" s="9" customFormat="1" x14ac:dyDescent="0.2">
      <c r="A12" s="7">
        <v>3</v>
      </c>
      <c r="B12" s="18">
        <v>4014</v>
      </c>
      <c r="C12" s="19" t="s">
        <v>1650</v>
      </c>
      <c r="D12" s="76">
        <v>134062</v>
      </c>
      <c r="E12" s="19" t="s">
        <v>1629</v>
      </c>
      <c r="F12" s="78" t="s">
        <v>1501</v>
      </c>
      <c r="G12" s="79">
        <v>9730</v>
      </c>
      <c r="H12" s="29" t="s">
        <v>20</v>
      </c>
      <c r="I12" s="29" t="s">
        <v>19</v>
      </c>
      <c r="J12" s="81" t="s">
        <v>1712</v>
      </c>
      <c r="K12" s="56" t="s">
        <v>1635</v>
      </c>
      <c r="L12" s="32">
        <v>0</v>
      </c>
      <c r="M12" s="32">
        <v>1175</v>
      </c>
      <c r="N12" s="56" t="s">
        <v>1693</v>
      </c>
      <c r="O12" s="57">
        <f>G12</f>
        <v>9730</v>
      </c>
      <c r="P12" s="25">
        <v>1413</v>
      </c>
      <c r="Q12" s="18" t="s">
        <v>1711</v>
      </c>
      <c r="R12" s="21">
        <v>0</v>
      </c>
      <c r="S12" s="2"/>
    </row>
    <row r="13" spans="1:29" s="9" customFormat="1" ht="25.5" x14ac:dyDescent="0.2">
      <c r="A13" s="7">
        <v>4</v>
      </c>
      <c r="B13" s="18">
        <v>3039</v>
      </c>
      <c r="C13" s="19" t="s">
        <v>1629</v>
      </c>
      <c r="D13" s="76">
        <v>23003178</v>
      </c>
      <c r="E13" s="19" t="s">
        <v>1589</v>
      </c>
      <c r="F13" s="78" t="s">
        <v>317</v>
      </c>
      <c r="G13" s="79">
        <v>2142</v>
      </c>
      <c r="H13" s="29" t="s">
        <v>20</v>
      </c>
      <c r="I13" s="29" t="s">
        <v>19</v>
      </c>
      <c r="J13" s="81" t="s">
        <v>1710</v>
      </c>
      <c r="K13" s="56" t="s">
        <v>1575</v>
      </c>
      <c r="L13" s="32">
        <v>0</v>
      </c>
      <c r="M13" s="32">
        <v>1069</v>
      </c>
      <c r="N13" s="56" t="s">
        <v>1624</v>
      </c>
      <c r="O13" s="57">
        <f>G13</f>
        <v>2142</v>
      </c>
      <c r="P13" s="25">
        <v>1414</v>
      </c>
      <c r="Q13" s="18" t="s">
        <v>1711</v>
      </c>
      <c r="R13" s="21">
        <v>0</v>
      </c>
      <c r="S13" s="2"/>
    </row>
  </sheetData>
  <mergeCells count="21">
    <mergeCell ref="P7:P8"/>
    <mergeCell ref="Q7:Q8"/>
    <mergeCell ref="K6:K8"/>
    <mergeCell ref="P6:Q6"/>
    <mergeCell ref="R6:R8"/>
    <mergeCell ref="O6:O8"/>
    <mergeCell ref="N6:N8"/>
    <mergeCell ref="J6:J8"/>
    <mergeCell ref="F7:F8"/>
    <mergeCell ref="G7:G8"/>
    <mergeCell ref="L6:L8"/>
    <mergeCell ref="M6:M8"/>
    <mergeCell ref="A6:A8"/>
    <mergeCell ref="B6:C6"/>
    <mergeCell ref="D6:G6"/>
    <mergeCell ref="H6:H8"/>
    <mergeCell ref="I6:I8"/>
    <mergeCell ref="B7:B8"/>
    <mergeCell ref="C7:C8"/>
    <mergeCell ref="D7:D8"/>
    <mergeCell ref="E7:E8"/>
  </mergeCells>
  <pageMargins left="0.7" right="0.7" top="0.75" bottom="0.75" header="0.3" footer="0.3"/>
</worksheet>
</file>

<file path=xl/worksheets/sheet1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C00-000000000000}">
  <dimension ref="A1:AC12"/>
  <sheetViews>
    <sheetView workbookViewId="0">
      <selection sqref="A1:IV65536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>
        <v>3016</v>
      </c>
      <c r="C10" s="19" t="s">
        <v>1591</v>
      </c>
      <c r="D10" s="76">
        <v>300382</v>
      </c>
      <c r="E10" s="19" t="s">
        <v>1524</v>
      </c>
      <c r="F10" s="78" t="s">
        <v>656</v>
      </c>
      <c r="G10" s="79">
        <v>1125.0999999999999</v>
      </c>
      <c r="H10" s="29" t="s">
        <v>20</v>
      </c>
      <c r="I10" s="29" t="s">
        <v>19</v>
      </c>
      <c r="J10" s="81" t="s">
        <v>1715</v>
      </c>
      <c r="K10" s="56" t="s">
        <v>1578</v>
      </c>
      <c r="L10" s="32">
        <v>0</v>
      </c>
      <c r="M10" s="32">
        <v>1100</v>
      </c>
      <c r="N10" s="56" t="s">
        <v>1578</v>
      </c>
      <c r="O10" s="57">
        <f>G10</f>
        <v>1125.0999999999999</v>
      </c>
      <c r="P10" s="25">
        <v>1435</v>
      </c>
      <c r="Q10" s="18" t="s">
        <v>1716</v>
      </c>
      <c r="R10" s="21">
        <v>0</v>
      </c>
      <c r="S10" s="2"/>
    </row>
    <row r="11" spans="1:29" s="9" customFormat="1" x14ac:dyDescent="0.2">
      <c r="A11" s="7">
        <v>2</v>
      </c>
      <c r="B11" s="18">
        <v>4021</v>
      </c>
      <c r="C11" s="19" t="s">
        <v>1683</v>
      </c>
      <c r="D11" s="76">
        <v>650</v>
      </c>
      <c r="E11" s="19" t="s">
        <v>1650</v>
      </c>
      <c r="F11" s="78" t="s">
        <v>441</v>
      </c>
      <c r="G11" s="79">
        <v>123588.94</v>
      </c>
      <c r="H11" s="29" t="s">
        <v>20</v>
      </c>
      <c r="I11" s="29" t="s">
        <v>19</v>
      </c>
      <c r="J11" s="81" t="s">
        <v>1717</v>
      </c>
      <c r="K11" s="56" t="s">
        <v>1643</v>
      </c>
      <c r="L11" s="32">
        <v>0</v>
      </c>
      <c r="M11" s="32">
        <v>217</v>
      </c>
      <c r="N11" s="56" t="s">
        <v>1664</v>
      </c>
      <c r="O11" s="57">
        <f>G11</f>
        <v>123588.94</v>
      </c>
      <c r="P11" s="25">
        <v>1436</v>
      </c>
      <c r="Q11" s="18" t="s">
        <v>1716</v>
      </c>
      <c r="R11" s="21">
        <v>0</v>
      </c>
      <c r="S11" s="2"/>
    </row>
    <row r="12" spans="1:29" s="9" customFormat="1" x14ac:dyDescent="0.2">
      <c r="A12" s="7">
        <v>3</v>
      </c>
      <c r="B12" s="18">
        <v>4091</v>
      </c>
      <c r="C12" s="19" t="s">
        <v>1718</v>
      </c>
      <c r="D12" s="76">
        <v>9084214</v>
      </c>
      <c r="E12" s="19" t="s">
        <v>1719</v>
      </c>
      <c r="F12" s="78" t="s">
        <v>232</v>
      </c>
      <c r="G12" s="79">
        <v>4491.3</v>
      </c>
      <c r="H12" s="29" t="s">
        <v>20</v>
      </c>
      <c r="I12" s="29" t="s">
        <v>19</v>
      </c>
      <c r="J12" s="81" t="s">
        <v>1720</v>
      </c>
      <c r="K12" s="56" t="s">
        <v>1099</v>
      </c>
      <c r="L12" s="32">
        <v>0</v>
      </c>
      <c r="M12" s="32">
        <v>1217</v>
      </c>
      <c r="N12" s="56" t="s">
        <v>1711</v>
      </c>
      <c r="O12" s="57">
        <f>G12</f>
        <v>4491.3</v>
      </c>
      <c r="P12" s="25">
        <v>1439</v>
      </c>
      <c r="Q12" s="18" t="s">
        <v>1716</v>
      </c>
      <c r="R12" s="21">
        <v>0</v>
      </c>
      <c r="S12" s="2"/>
    </row>
  </sheetData>
  <mergeCells count="21">
    <mergeCell ref="F7:F8"/>
    <mergeCell ref="G7:G8"/>
    <mergeCell ref="L6:L8"/>
    <mergeCell ref="M6:M8"/>
    <mergeCell ref="A6:A8"/>
    <mergeCell ref="B6:C6"/>
    <mergeCell ref="D6:G6"/>
    <mergeCell ref="H6:H8"/>
    <mergeCell ref="I6:I8"/>
    <mergeCell ref="B7:B8"/>
    <mergeCell ref="C7:C8"/>
    <mergeCell ref="D7:D8"/>
    <mergeCell ref="E7:E8"/>
    <mergeCell ref="J6:J8"/>
    <mergeCell ref="P7:P8"/>
    <mergeCell ref="Q7:Q8"/>
    <mergeCell ref="K6:K8"/>
    <mergeCell ref="P6:Q6"/>
    <mergeCell ref="R6:R8"/>
    <mergeCell ref="O6:O8"/>
    <mergeCell ref="N6:N8"/>
  </mergeCells>
  <pageMargins left="0.7" right="0.7" top="0.75" bottom="0.75" header="0.3" footer="0.3"/>
</worksheet>
</file>

<file path=xl/worksheets/sheet1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D00-000000000000}">
  <dimension ref="A2:AD111"/>
  <sheetViews>
    <sheetView workbookViewId="0">
      <selection activeCell="G15" sqref="G15"/>
    </sheetView>
  </sheetViews>
  <sheetFormatPr defaultColWidth="3.85546875" defaultRowHeight="12.75" x14ac:dyDescent="0.2"/>
  <cols>
    <col min="1" max="1" width="3.85546875" style="74" customWidth="1"/>
    <col min="2" max="2" width="10.5703125" style="17" customWidth="1"/>
    <col min="3" max="3" width="9.140625" style="17" customWidth="1"/>
    <col min="4" max="4" width="12.85546875" style="17" customWidth="1"/>
    <col min="5" max="5" width="8.42578125" style="17" customWidth="1"/>
    <col min="6" max="6" width="18.5703125" style="17" customWidth="1"/>
    <col min="7" max="7" width="10.28515625" style="17" customWidth="1"/>
    <col min="8" max="8" width="5.5703125" style="17" customWidth="1"/>
    <col min="9" max="9" width="14.7109375" style="17" customWidth="1"/>
    <col min="10" max="10" width="21.5703125" style="17" customWidth="1"/>
    <col min="11" max="11" width="8" style="17" customWidth="1"/>
    <col min="12" max="12" width="9.85546875" style="17" customWidth="1"/>
    <col min="13" max="13" width="7.42578125" style="17" customWidth="1"/>
    <col min="14" max="14" width="9.28515625" style="17" customWidth="1"/>
    <col min="15" max="15" width="8.140625" style="17" customWidth="1"/>
    <col min="16" max="16" width="11.7109375" style="17" customWidth="1"/>
    <col min="17" max="17" width="8.140625" style="17" customWidth="1"/>
    <col min="18" max="18" width="8.42578125" style="17" customWidth="1"/>
    <col min="19" max="19" width="5.28515625" style="17" customWidth="1"/>
    <col min="20" max="255" width="9.140625" style="17" customWidth="1"/>
    <col min="256" max="16384" width="3.85546875" style="17"/>
  </cols>
  <sheetData>
    <row r="2" spans="1:30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30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30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30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30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1721</v>
      </c>
      <c r="L6" s="132" t="s">
        <v>7</v>
      </c>
      <c r="M6" s="132" t="s">
        <v>8</v>
      </c>
      <c r="N6" s="132" t="s">
        <v>9</v>
      </c>
      <c r="O6" s="132" t="s">
        <v>10</v>
      </c>
      <c r="P6" s="133" t="s">
        <v>11</v>
      </c>
      <c r="Q6" s="132" t="s">
        <v>12</v>
      </c>
      <c r="R6" s="132"/>
      <c r="S6" s="132" t="s">
        <v>13</v>
      </c>
      <c r="T6" s="1"/>
      <c r="U6" s="74"/>
      <c r="V6" s="74"/>
      <c r="W6" s="74"/>
      <c r="X6" s="74"/>
      <c r="Y6" s="74"/>
      <c r="Z6" s="74"/>
      <c r="AA6" s="74"/>
      <c r="AB6" s="74"/>
      <c r="AC6" s="74"/>
      <c r="AD6" s="74"/>
    </row>
    <row r="7" spans="1:30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2"/>
      <c r="P7" s="133"/>
      <c r="Q7" s="132" t="s">
        <v>14</v>
      </c>
      <c r="R7" s="132" t="s">
        <v>15</v>
      </c>
      <c r="S7" s="132"/>
      <c r="T7" s="2"/>
    </row>
    <row r="8" spans="1:30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2"/>
      <c r="P8" s="133"/>
      <c r="Q8" s="132"/>
      <c r="R8" s="132"/>
      <c r="S8" s="132"/>
      <c r="T8" s="2"/>
    </row>
    <row r="9" spans="1:30" x14ac:dyDescent="0.2">
      <c r="A9" s="7">
        <v>0</v>
      </c>
      <c r="B9" s="7"/>
      <c r="C9" s="7">
        <v>2</v>
      </c>
      <c r="D9" s="7"/>
      <c r="E9" s="7">
        <v>4</v>
      </c>
      <c r="F9" s="7">
        <v>5</v>
      </c>
      <c r="G9" s="7">
        <v>6</v>
      </c>
      <c r="H9" s="7">
        <v>7</v>
      </c>
      <c r="I9" s="7">
        <v>8</v>
      </c>
      <c r="J9" s="7">
        <v>9</v>
      </c>
      <c r="K9" s="7">
        <v>11</v>
      </c>
      <c r="L9" s="7">
        <v>12</v>
      </c>
      <c r="M9" s="7">
        <v>13</v>
      </c>
      <c r="N9" s="7"/>
      <c r="O9" s="7"/>
      <c r="P9" s="7">
        <v>16</v>
      </c>
      <c r="Q9" s="7"/>
      <c r="R9" s="7">
        <v>18</v>
      </c>
      <c r="S9" s="7">
        <v>19</v>
      </c>
      <c r="T9" s="2"/>
    </row>
    <row r="10" spans="1:30" x14ac:dyDescent="0.2">
      <c r="A10" s="7">
        <v>1</v>
      </c>
      <c r="B10" s="27">
        <v>22005</v>
      </c>
      <c r="C10" s="82">
        <v>45084</v>
      </c>
      <c r="D10" s="83">
        <v>215821</v>
      </c>
      <c r="E10" s="82">
        <v>45100</v>
      </c>
      <c r="F10" s="7" t="s">
        <v>1722</v>
      </c>
      <c r="G10" s="84">
        <v>3380.7</v>
      </c>
      <c r="H10" s="7" t="s">
        <v>20</v>
      </c>
      <c r="I10" s="27" t="s">
        <v>19</v>
      </c>
      <c r="J10" s="27" t="s">
        <v>1723</v>
      </c>
      <c r="K10" s="85">
        <v>45134</v>
      </c>
      <c r="L10" s="86">
        <v>45104</v>
      </c>
      <c r="M10" s="27">
        <v>0</v>
      </c>
      <c r="N10" s="27">
        <v>1068</v>
      </c>
      <c r="O10" s="82">
        <v>45107</v>
      </c>
      <c r="P10" s="87">
        <f>G10</f>
        <v>3380.7</v>
      </c>
      <c r="Q10" s="27">
        <v>1448</v>
      </c>
      <c r="R10" s="88">
        <v>45134</v>
      </c>
      <c r="S10" s="27">
        <v>0</v>
      </c>
      <c r="T10" s="2"/>
    </row>
    <row r="11" spans="1:30" x14ac:dyDescent="0.2">
      <c r="A11" s="7">
        <v>2</v>
      </c>
      <c r="B11" s="27">
        <v>22211</v>
      </c>
      <c r="C11" s="82">
        <v>45105</v>
      </c>
      <c r="D11" s="7">
        <v>13977397</v>
      </c>
      <c r="E11" s="82">
        <v>45093</v>
      </c>
      <c r="F11" s="7" t="s">
        <v>294</v>
      </c>
      <c r="G11" s="84">
        <v>487.44</v>
      </c>
      <c r="H11" s="7" t="s">
        <v>20</v>
      </c>
      <c r="I11" s="27" t="s">
        <v>19</v>
      </c>
      <c r="J11" s="27" t="s">
        <v>1724</v>
      </c>
      <c r="K11" s="85">
        <v>45134</v>
      </c>
      <c r="L11" s="82">
        <v>45118</v>
      </c>
      <c r="M11" s="27">
        <v>0</v>
      </c>
      <c r="N11" s="27">
        <v>202</v>
      </c>
      <c r="O11" s="82">
        <v>45120</v>
      </c>
      <c r="P11" s="87">
        <v>487.44</v>
      </c>
      <c r="Q11" s="27">
        <v>1447</v>
      </c>
      <c r="R11" s="88">
        <v>45134</v>
      </c>
      <c r="S11" s="27">
        <v>0</v>
      </c>
      <c r="T11" s="2"/>
    </row>
    <row r="12" spans="1:30" x14ac:dyDescent="0.2">
      <c r="A12" s="7">
        <v>3</v>
      </c>
      <c r="B12" s="27">
        <v>22210</v>
      </c>
      <c r="C12" s="82">
        <v>45105</v>
      </c>
      <c r="D12" s="7">
        <v>13977667</v>
      </c>
      <c r="E12" s="82">
        <v>45093</v>
      </c>
      <c r="F12" s="7" t="s">
        <v>294</v>
      </c>
      <c r="G12" s="84">
        <v>61.48</v>
      </c>
      <c r="H12" s="7" t="s">
        <v>20</v>
      </c>
      <c r="I12" s="27" t="s">
        <v>19</v>
      </c>
      <c r="J12" s="27" t="s">
        <v>1725</v>
      </c>
      <c r="K12" s="85">
        <v>45134</v>
      </c>
      <c r="L12" s="82">
        <v>45118</v>
      </c>
      <c r="M12" s="27">
        <v>0</v>
      </c>
      <c r="N12" s="27">
        <v>201</v>
      </c>
      <c r="O12" s="82">
        <v>45120</v>
      </c>
      <c r="P12" s="87">
        <v>61.48</v>
      </c>
      <c r="Q12" s="27">
        <v>1447</v>
      </c>
      <c r="R12" s="88">
        <v>45134</v>
      </c>
      <c r="S12" s="27">
        <v>0</v>
      </c>
      <c r="T12" s="2"/>
    </row>
    <row r="13" spans="1:30" x14ac:dyDescent="0.2">
      <c r="A13" s="7">
        <v>4</v>
      </c>
      <c r="B13" s="27">
        <v>22690</v>
      </c>
      <c r="C13" s="82">
        <v>45111</v>
      </c>
      <c r="D13" s="89">
        <v>6423510065</v>
      </c>
      <c r="E13" s="82">
        <v>45107</v>
      </c>
      <c r="F13" s="7" t="s">
        <v>217</v>
      </c>
      <c r="G13" s="84">
        <v>6036.7</v>
      </c>
      <c r="H13" s="7" t="s">
        <v>20</v>
      </c>
      <c r="I13" s="27" t="s">
        <v>19</v>
      </c>
      <c r="J13" s="27" t="s">
        <v>507</v>
      </c>
      <c r="K13" s="85">
        <v>45134</v>
      </c>
      <c r="L13" s="82">
        <v>45113</v>
      </c>
      <c r="M13" s="27">
        <v>0</v>
      </c>
      <c r="N13" s="27">
        <v>1047</v>
      </c>
      <c r="O13" s="82">
        <v>45117</v>
      </c>
      <c r="P13" s="87">
        <v>6036.7</v>
      </c>
      <c r="Q13" s="27">
        <v>1446</v>
      </c>
      <c r="R13" s="88">
        <v>45134</v>
      </c>
      <c r="S13" s="27">
        <v>0</v>
      </c>
      <c r="T13" s="2"/>
    </row>
    <row r="14" spans="1:30" x14ac:dyDescent="0.2">
      <c r="A14" s="89">
        <v>5</v>
      </c>
      <c r="B14" s="27">
        <v>22767</v>
      </c>
      <c r="C14" s="82">
        <v>45111</v>
      </c>
      <c r="D14" s="7">
        <v>6423512521</v>
      </c>
      <c r="E14" s="82">
        <v>45107</v>
      </c>
      <c r="F14" s="7" t="s">
        <v>217</v>
      </c>
      <c r="G14" s="84">
        <v>152.22999999999999</v>
      </c>
      <c r="H14" s="7" t="s">
        <v>20</v>
      </c>
      <c r="I14" s="27" t="s">
        <v>19</v>
      </c>
      <c r="J14" s="27" t="s">
        <v>1726</v>
      </c>
      <c r="K14" s="85">
        <v>45134</v>
      </c>
      <c r="L14" s="82">
        <v>45113</v>
      </c>
      <c r="M14" s="27">
        <v>0</v>
      </c>
      <c r="N14" s="27">
        <v>1046</v>
      </c>
      <c r="O14" s="82">
        <v>45117</v>
      </c>
      <c r="P14" s="87">
        <v>152.22999999999999</v>
      </c>
      <c r="Q14" s="27">
        <v>1446</v>
      </c>
      <c r="R14" s="88">
        <v>45134</v>
      </c>
      <c r="S14" s="27">
        <v>0</v>
      </c>
      <c r="T14" s="90"/>
    </row>
    <row r="15" spans="1:30" x14ac:dyDescent="0.2">
      <c r="A15" s="7">
        <v>6</v>
      </c>
      <c r="B15" s="91">
        <v>22997</v>
      </c>
      <c r="C15" s="82">
        <v>45112</v>
      </c>
      <c r="D15" s="7">
        <v>9416480893</v>
      </c>
      <c r="E15" s="82">
        <v>45091</v>
      </c>
      <c r="F15" s="7" t="s">
        <v>217</v>
      </c>
      <c r="G15" s="84">
        <v>-7.83</v>
      </c>
      <c r="H15" s="7" t="s">
        <v>20</v>
      </c>
      <c r="I15" s="27" t="s">
        <v>19</v>
      </c>
      <c r="J15" s="27" t="s">
        <v>1727</v>
      </c>
      <c r="K15" s="85">
        <v>45134</v>
      </c>
      <c r="L15" s="82">
        <v>45113</v>
      </c>
      <c r="M15" s="27">
        <v>0</v>
      </c>
      <c r="N15" s="27">
        <v>1062</v>
      </c>
      <c r="O15" s="82">
        <v>45118</v>
      </c>
      <c r="P15" s="87">
        <v>-7.83</v>
      </c>
      <c r="Q15" s="27">
        <v>1446</v>
      </c>
      <c r="R15" s="88">
        <v>45134</v>
      </c>
      <c r="S15" s="27">
        <v>0</v>
      </c>
      <c r="T15" s="90"/>
    </row>
    <row r="16" spans="1:30" x14ac:dyDescent="0.2">
      <c r="A16" s="7">
        <v>7</v>
      </c>
      <c r="B16" s="92">
        <v>21960</v>
      </c>
      <c r="C16" s="82">
        <v>45104</v>
      </c>
      <c r="D16" s="89">
        <v>2029971</v>
      </c>
      <c r="E16" s="82">
        <v>45103</v>
      </c>
      <c r="F16" s="7" t="s">
        <v>1728</v>
      </c>
      <c r="G16" s="84">
        <v>1163.44</v>
      </c>
      <c r="H16" s="7" t="s">
        <v>20</v>
      </c>
      <c r="I16" s="27" t="s">
        <v>19</v>
      </c>
      <c r="J16" s="27" t="s">
        <v>1723</v>
      </c>
      <c r="K16" s="85">
        <v>45134</v>
      </c>
      <c r="L16" s="82">
        <v>45104</v>
      </c>
      <c r="M16" s="27">
        <v>0</v>
      </c>
      <c r="N16" s="27">
        <v>1113</v>
      </c>
      <c r="O16" s="82">
        <v>45111</v>
      </c>
      <c r="P16" s="87">
        <v>1163.44</v>
      </c>
      <c r="Q16" s="27">
        <v>1445</v>
      </c>
      <c r="R16" s="88">
        <v>45134</v>
      </c>
      <c r="S16" s="27">
        <v>0</v>
      </c>
      <c r="T16" s="90"/>
    </row>
    <row r="17" spans="1:20" x14ac:dyDescent="0.2">
      <c r="A17" s="7">
        <v>8</v>
      </c>
      <c r="B17" s="91">
        <v>22614</v>
      </c>
      <c r="C17" s="82">
        <v>45110</v>
      </c>
      <c r="D17" s="89">
        <v>6047603</v>
      </c>
      <c r="E17" s="82">
        <v>45104</v>
      </c>
      <c r="F17" s="7" t="s">
        <v>1729</v>
      </c>
      <c r="G17" s="84">
        <v>603.19000000000005</v>
      </c>
      <c r="H17" s="7" t="s">
        <v>20</v>
      </c>
      <c r="I17" s="27" t="s">
        <v>19</v>
      </c>
      <c r="J17" s="27" t="s">
        <v>695</v>
      </c>
      <c r="K17" s="85">
        <v>45134</v>
      </c>
      <c r="L17" s="82">
        <v>45111</v>
      </c>
      <c r="M17" s="27">
        <v>0</v>
      </c>
      <c r="N17" s="27">
        <v>173</v>
      </c>
      <c r="O17" s="82">
        <v>45113</v>
      </c>
      <c r="P17" s="87">
        <v>603.19000000000005</v>
      </c>
      <c r="Q17" s="27">
        <v>1444</v>
      </c>
      <c r="R17" s="88">
        <v>45134</v>
      </c>
      <c r="S17" s="27">
        <v>0</v>
      </c>
      <c r="T17" s="90"/>
    </row>
    <row r="18" spans="1:20" x14ac:dyDescent="0.2">
      <c r="A18" s="7">
        <v>9</v>
      </c>
      <c r="B18" s="91">
        <v>22021</v>
      </c>
      <c r="C18" s="82">
        <v>45104</v>
      </c>
      <c r="D18" s="89">
        <v>482532</v>
      </c>
      <c r="E18" s="82">
        <v>45096</v>
      </c>
      <c r="F18" s="7" t="s">
        <v>128</v>
      </c>
      <c r="G18" s="79">
        <v>59.5</v>
      </c>
      <c r="H18" s="7" t="s">
        <v>20</v>
      </c>
      <c r="I18" s="27" t="s">
        <v>19</v>
      </c>
      <c r="J18" s="27" t="s">
        <v>1730</v>
      </c>
      <c r="K18" s="85">
        <v>45134</v>
      </c>
      <c r="L18" s="82">
        <v>45105</v>
      </c>
      <c r="M18" s="27">
        <v>0</v>
      </c>
      <c r="N18" s="27">
        <v>1063</v>
      </c>
      <c r="O18" s="82">
        <v>45107</v>
      </c>
      <c r="P18" s="87">
        <v>59.5</v>
      </c>
      <c r="Q18" s="27">
        <v>1443</v>
      </c>
      <c r="R18" s="88">
        <v>45134</v>
      </c>
      <c r="S18" s="27">
        <v>0</v>
      </c>
      <c r="T18" s="90"/>
    </row>
    <row r="19" spans="1:20" x14ac:dyDescent="0.2">
      <c r="A19" s="7">
        <v>10</v>
      </c>
      <c r="B19" s="11"/>
      <c r="C19" s="82"/>
      <c r="D19" s="11"/>
      <c r="E19" s="82"/>
      <c r="F19" s="7"/>
      <c r="G19" s="93"/>
      <c r="H19" s="7"/>
      <c r="I19" s="27"/>
      <c r="J19" s="27"/>
      <c r="K19" s="85"/>
      <c r="L19" s="82"/>
      <c r="M19" s="27"/>
      <c r="N19" s="27"/>
      <c r="O19" s="82"/>
      <c r="P19" s="87"/>
      <c r="Q19" s="27"/>
      <c r="R19" s="88"/>
      <c r="S19" s="27"/>
      <c r="T19" s="2"/>
    </row>
    <row r="20" spans="1:20" x14ac:dyDescent="0.2">
      <c r="A20" s="7">
        <v>11</v>
      </c>
      <c r="B20" s="11"/>
      <c r="C20" s="82"/>
      <c r="D20" s="11"/>
      <c r="E20" s="82"/>
      <c r="F20" s="7"/>
      <c r="G20" s="93"/>
      <c r="H20" s="7"/>
      <c r="I20" s="27"/>
      <c r="J20" s="27"/>
      <c r="K20" s="85"/>
      <c r="L20" s="82"/>
      <c r="M20" s="27"/>
      <c r="N20" s="91"/>
      <c r="O20" s="82"/>
      <c r="P20" s="87"/>
      <c r="Q20" s="27"/>
      <c r="R20" s="88"/>
      <c r="S20" s="27"/>
      <c r="T20" s="2"/>
    </row>
    <row r="21" spans="1:20" x14ac:dyDescent="0.2">
      <c r="A21" s="7">
        <v>12</v>
      </c>
      <c r="B21" s="11"/>
      <c r="C21" s="82"/>
      <c r="D21" s="11"/>
      <c r="E21" s="82"/>
      <c r="F21" s="7"/>
      <c r="G21" s="93"/>
      <c r="H21" s="7"/>
      <c r="I21" s="27"/>
      <c r="J21" s="27"/>
      <c r="K21" s="85"/>
      <c r="L21" s="82"/>
      <c r="M21" s="27"/>
      <c r="N21" s="27"/>
      <c r="O21" s="82"/>
      <c r="P21" s="87"/>
      <c r="Q21" s="27"/>
      <c r="R21" s="88"/>
      <c r="S21" s="27"/>
      <c r="T21" s="2"/>
    </row>
    <row r="22" spans="1:20" x14ac:dyDescent="0.2">
      <c r="A22" s="7">
        <v>13</v>
      </c>
      <c r="B22" s="11"/>
      <c r="C22" s="82"/>
      <c r="D22" s="91"/>
      <c r="E22" s="82"/>
      <c r="F22" s="7"/>
      <c r="G22" s="93"/>
      <c r="H22" s="7"/>
      <c r="I22" s="27"/>
      <c r="J22" s="27"/>
      <c r="K22" s="85"/>
      <c r="L22" s="82"/>
      <c r="M22" s="27"/>
      <c r="N22" s="27"/>
      <c r="O22" s="82"/>
      <c r="P22" s="87"/>
      <c r="Q22" s="27"/>
      <c r="R22" s="88"/>
      <c r="S22" s="27"/>
      <c r="T22" s="2"/>
    </row>
    <row r="23" spans="1:20" x14ac:dyDescent="0.2">
      <c r="A23" s="89">
        <v>14</v>
      </c>
      <c r="B23" s="11"/>
      <c r="C23" s="82"/>
      <c r="D23" s="91"/>
      <c r="E23" s="82"/>
      <c r="F23" s="7"/>
      <c r="G23" s="94"/>
      <c r="H23" s="7"/>
      <c r="I23" s="27"/>
      <c r="J23" s="27"/>
      <c r="K23" s="85"/>
      <c r="L23" s="82"/>
      <c r="M23" s="27"/>
      <c r="N23" s="27"/>
      <c r="O23" s="82"/>
      <c r="P23" s="87"/>
      <c r="Q23" s="27"/>
      <c r="R23" s="88"/>
      <c r="S23" s="27"/>
      <c r="T23" s="2"/>
    </row>
    <row r="24" spans="1:20" x14ac:dyDescent="0.2">
      <c r="A24" s="1"/>
      <c r="B24" s="2"/>
      <c r="C24" s="95"/>
      <c r="D24" s="2"/>
      <c r="E24" s="95"/>
      <c r="F24" s="90"/>
      <c r="G24" s="96"/>
      <c r="H24" s="97"/>
      <c r="I24" s="90"/>
      <c r="J24" s="90"/>
      <c r="K24" s="98"/>
      <c r="L24" s="95"/>
      <c r="M24" s="90"/>
      <c r="N24" s="2"/>
      <c r="O24" s="95"/>
      <c r="P24" s="99"/>
      <c r="Q24" s="90"/>
      <c r="R24" s="100"/>
      <c r="S24" s="90"/>
      <c r="T24" s="2"/>
    </row>
    <row r="25" spans="1:20" x14ac:dyDescent="0.2">
      <c r="A25" s="1"/>
      <c r="B25" s="2"/>
      <c r="C25" s="101"/>
      <c r="D25" s="2"/>
      <c r="E25" s="101"/>
      <c r="F25" s="1"/>
      <c r="G25" s="96"/>
      <c r="H25" s="97"/>
      <c r="I25" s="90"/>
      <c r="J25" s="2"/>
      <c r="K25" s="98"/>
      <c r="L25" s="101"/>
      <c r="M25" s="90"/>
      <c r="N25" s="2"/>
      <c r="O25" s="101"/>
      <c r="P25" s="99"/>
      <c r="Q25" s="90"/>
      <c r="R25" s="100"/>
      <c r="S25" s="90"/>
      <c r="T25" s="2"/>
    </row>
    <row r="26" spans="1:20" x14ac:dyDescent="0.2">
      <c r="A26" s="1"/>
      <c r="B26" s="2"/>
      <c r="C26" s="101"/>
      <c r="D26" s="2"/>
      <c r="E26" s="101"/>
      <c r="F26" s="1"/>
      <c r="G26" s="102"/>
      <c r="H26" s="97"/>
      <c r="I26" s="90"/>
      <c r="J26" s="2"/>
      <c r="K26" s="98"/>
      <c r="L26" s="101"/>
      <c r="M26" s="90"/>
      <c r="N26" s="2"/>
      <c r="O26" s="101"/>
      <c r="P26" s="99"/>
      <c r="Q26" s="90"/>
      <c r="R26" s="100"/>
      <c r="S26" s="90"/>
      <c r="T26" s="2"/>
    </row>
    <row r="27" spans="1:20" x14ac:dyDescent="0.2">
      <c r="A27" s="1"/>
      <c r="B27" s="2"/>
      <c r="C27" s="101"/>
      <c r="D27" s="2"/>
      <c r="E27" s="101"/>
      <c r="F27" s="1"/>
      <c r="G27" s="103"/>
      <c r="H27" s="97"/>
      <c r="I27" s="90"/>
      <c r="J27" s="2"/>
      <c r="K27" s="98"/>
      <c r="L27" s="101"/>
      <c r="M27" s="90"/>
      <c r="N27" s="2"/>
      <c r="O27" s="101"/>
      <c r="P27" s="99"/>
      <c r="Q27" s="2"/>
      <c r="R27" s="100"/>
      <c r="S27" s="90"/>
      <c r="T27" s="2"/>
    </row>
    <row r="28" spans="1:20" x14ac:dyDescent="0.2">
      <c r="A28" s="1"/>
      <c r="B28" s="2"/>
      <c r="C28" s="101"/>
      <c r="D28" s="2"/>
      <c r="E28" s="101"/>
      <c r="F28" s="1"/>
      <c r="G28" s="104"/>
      <c r="H28" s="97"/>
      <c r="I28" s="90"/>
      <c r="J28" s="2"/>
      <c r="K28" s="98"/>
      <c r="L28" s="101"/>
      <c r="M28" s="90"/>
      <c r="N28" s="2"/>
      <c r="O28" s="101"/>
      <c r="P28" s="99"/>
      <c r="Q28" s="2"/>
      <c r="R28" s="100"/>
      <c r="S28" s="90"/>
      <c r="T28" s="2"/>
    </row>
    <row r="29" spans="1:20" x14ac:dyDescent="0.2">
      <c r="A29" s="1"/>
      <c r="B29" s="2"/>
      <c r="C29" s="101"/>
      <c r="D29" s="2"/>
      <c r="E29" s="95"/>
      <c r="F29" s="2"/>
      <c r="G29" s="104"/>
      <c r="H29" s="97"/>
      <c r="I29" s="90"/>
      <c r="J29" s="2"/>
      <c r="K29" s="98"/>
      <c r="L29" s="101"/>
      <c r="M29" s="90"/>
      <c r="N29" s="2"/>
      <c r="O29" s="95"/>
      <c r="P29" s="99"/>
      <c r="Q29" s="2"/>
      <c r="R29" s="100"/>
      <c r="S29" s="90"/>
    </row>
    <row r="30" spans="1:20" x14ac:dyDescent="0.2">
      <c r="A30" s="1"/>
      <c r="B30" s="2"/>
      <c r="C30" s="101"/>
      <c r="D30" s="2"/>
      <c r="E30" s="2"/>
      <c r="F30" s="2"/>
      <c r="G30" s="104"/>
      <c r="H30" s="97"/>
      <c r="I30" s="90"/>
      <c r="J30" s="2"/>
      <c r="K30" s="2"/>
      <c r="L30" s="2"/>
      <c r="M30" s="90"/>
      <c r="N30" s="2"/>
      <c r="O30" s="2"/>
      <c r="P30" s="99"/>
      <c r="Q30" s="2"/>
      <c r="R30" s="2"/>
      <c r="S30" s="90"/>
    </row>
    <row r="31" spans="1:20" x14ac:dyDescent="0.2">
      <c r="A31" s="1"/>
      <c r="B31" s="2"/>
      <c r="C31" s="101"/>
      <c r="D31" s="2"/>
      <c r="E31" s="95"/>
      <c r="F31" s="2"/>
      <c r="G31" s="104"/>
      <c r="H31" s="97"/>
      <c r="I31" s="90"/>
      <c r="J31" s="2"/>
      <c r="K31" s="98"/>
      <c r="L31" s="101"/>
      <c r="M31" s="90"/>
      <c r="N31" s="2"/>
      <c r="O31" s="95"/>
      <c r="P31" s="99"/>
      <c r="Q31" s="2"/>
      <c r="R31" s="100"/>
      <c r="S31" s="90"/>
    </row>
    <row r="32" spans="1:20" x14ac:dyDescent="0.2">
      <c r="F32" s="105"/>
      <c r="G32" s="106"/>
      <c r="P32" s="99"/>
      <c r="S32" s="90"/>
    </row>
    <row r="33" spans="7:7" x14ac:dyDescent="0.2">
      <c r="G33" s="106"/>
    </row>
    <row r="34" spans="7:7" x14ac:dyDescent="0.2">
      <c r="G34" s="106"/>
    </row>
    <row r="35" spans="7:7" x14ac:dyDescent="0.2">
      <c r="G35" s="106"/>
    </row>
    <row r="36" spans="7:7" x14ac:dyDescent="0.2">
      <c r="G36" s="106"/>
    </row>
    <row r="37" spans="7:7" x14ac:dyDescent="0.2">
      <c r="G37" s="106"/>
    </row>
    <row r="38" spans="7:7" x14ac:dyDescent="0.2">
      <c r="G38" s="106"/>
    </row>
    <row r="39" spans="7:7" x14ac:dyDescent="0.2">
      <c r="G39" s="106"/>
    </row>
    <row r="40" spans="7:7" x14ac:dyDescent="0.2">
      <c r="G40" s="106"/>
    </row>
    <row r="41" spans="7:7" x14ac:dyDescent="0.2">
      <c r="G41" s="106"/>
    </row>
    <row r="42" spans="7:7" x14ac:dyDescent="0.2">
      <c r="G42" s="106"/>
    </row>
    <row r="43" spans="7:7" x14ac:dyDescent="0.2">
      <c r="G43" s="106"/>
    </row>
    <row r="44" spans="7:7" x14ac:dyDescent="0.2">
      <c r="G44" s="106"/>
    </row>
    <row r="45" spans="7:7" x14ac:dyDescent="0.2">
      <c r="G45" s="106"/>
    </row>
    <row r="46" spans="7:7" x14ac:dyDescent="0.2">
      <c r="G46" s="106"/>
    </row>
    <row r="47" spans="7:7" x14ac:dyDescent="0.2">
      <c r="G47" s="106"/>
    </row>
    <row r="48" spans="7:7" x14ac:dyDescent="0.2">
      <c r="G48" s="106"/>
    </row>
    <row r="49" spans="7:7" x14ac:dyDescent="0.2">
      <c r="G49" s="106"/>
    </row>
    <row r="50" spans="7:7" x14ac:dyDescent="0.2">
      <c r="G50" s="106"/>
    </row>
    <row r="51" spans="7:7" x14ac:dyDescent="0.2">
      <c r="G51" s="106"/>
    </row>
    <row r="52" spans="7:7" x14ac:dyDescent="0.2">
      <c r="G52" s="106"/>
    </row>
    <row r="53" spans="7:7" x14ac:dyDescent="0.2">
      <c r="G53" s="106"/>
    </row>
    <row r="54" spans="7:7" x14ac:dyDescent="0.2">
      <c r="G54" s="106"/>
    </row>
    <row r="55" spans="7:7" x14ac:dyDescent="0.2">
      <c r="G55" s="106"/>
    </row>
    <row r="56" spans="7:7" x14ac:dyDescent="0.2">
      <c r="G56" s="106"/>
    </row>
    <row r="57" spans="7:7" x14ac:dyDescent="0.2">
      <c r="G57" s="106"/>
    </row>
    <row r="58" spans="7:7" x14ac:dyDescent="0.2">
      <c r="G58" s="106"/>
    </row>
    <row r="59" spans="7:7" x14ac:dyDescent="0.2">
      <c r="G59" s="106"/>
    </row>
    <row r="60" spans="7:7" x14ac:dyDescent="0.2">
      <c r="G60" s="106"/>
    </row>
    <row r="61" spans="7:7" x14ac:dyDescent="0.2">
      <c r="G61" s="106"/>
    </row>
    <row r="62" spans="7:7" x14ac:dyDescent="0.2">
      <c r="G62" s="106"/>
    </row>
    <row r="63" spans="7:7" x14ac:dyDescent="0.2">
      <c r="G63" s="106"/>
    </row>
    <row r="64" spans="7:7" x14ac:dyDescent="0.2">
      <c r="G64" s="106"/>
    </row>
    <row r="65" spans="7:7" x14ac:dyDescent="0.2">
      <c r="G65" s="106"/>
    </row>
    <row r="66" spans="7:7" x14ac:dyDescent="0.2">
      <c r="G66" s="106"/>
    </row>
    <row r="67" spans="7:7" x14ac:dyDescent="0.2">
      <c r="G67" s="106"/>
    </row>
    <row r="68" spans="7:7" x14ac:dyDescent="0.2">
      <c r="G68" s="106"/>
    </row>
    <row r="69" spans="7:7" x14ac:dyDescent="0.2">
      <c r="G69" s="106"/>
    </row>
    <row r="70" spans="7:7" x14ac:dyDescent="0.2">
      <c r="G70" s="106"/>
    </row>
    <row r="71" spans="7:7" x14ac:dyDescent="0.2">
      <c r="G71" s="106"/>
    </row>
    <row r="72" spans="7:7" x14ac:dyDescent="0.2">
      <c r="G72" s="106"/>
    </row>
    <row r="73" spans="7:7" x14ac:dyDescent="0.2">
      <c r="G73" s="106"/>
    </row>
    <row r="74" spans="7:7" x14ac:dyDescent="0.2">
      <c r="G74" s="106"/>
    </row>
    <row r="75" spans="7:7" x14ac:dyDescent="0.2">
      <c r="G75" s="106"/>
    </row>
    <row r="76" spans="7:7" x14ac:dyDescent="0.2">
      <c r="G76" s="106"/>
    </row>
    <row r="77" spans="7:7" x14ac:dyDescent="0.2">
      <c r="G77" s="106"/>
    </row>
    <row r="78" spans="7:7" x14ac:dyDescent="0.2">
      <c r="G78" s="106"/>
    </row>
    <row r="79" spans="7:7" x14ac:dyDescent="0.2">
      <c r="G79" s="106"/>
    </row>
    <row r="80" spans="7:7" x14ac:dyDescent="0.2">
      <c r="G80" s="106"/>
    </row>
    <row r="81" spans="7:7" x14ac:dyDescent="0.2">
      <c r="G81" s="106"/>
    </row>
    <row r="82" spans="7:7" x14ac:dyDescent="0.2">
      <c r="G82" s="106"/>
    </row>
    <row r="83" spans="7:7" x14ac:dyDescent="0.2">
      <c r="G83" s="106"/>
    </row>
    <row r="84" spans="7:7" x14ac:dyDescent="0.2">
      <c r="G84" s="106"/>
    </row>
    <row r="85" spans="7:7" x14ac:dyDescent="0.2">
      <c r="G85" s="106"/>
    </row>
    <row r="86" spans="7:7" x14ac:dyDescent="0.2">
      <c r="G86" s="106"/>
    </row>
    <row r="87" spans="7:7" x14ac:dyDescent="0.2">
      <c r="G87" s="106"/>
    </row>
    <row r="88" spans="7:7" x14ac:dyDescent="0.2">
      <c r="G88" s="106"/>
    </row>
    <row r="89" spans="7:7" x14ac:dyDescent="0.2">
      <c r="G89" s="106"/>
    </row>
    <row r="90" spans="7:7" x14ac:dyDescent="0.2">
      <c r="G90" s="106"/>
    </row>
    <row r="91" spans="7:7" x14ac:dyDescent="0.2">
      <c r="G91" s="106"/>
    </row>
    <row r="92" spans="7:7" x14ac:dyDescent="0.2">
      <c r="G92" s="106"/>
    </row>
    <row r="93" spans="7:7" x14ac:dyDescent="0.2">
      <c r="G93" s="106"/>
    </row>
    <row r="94" spans="7:7" x14ac:dyDescent="0.2">
      <c r="G94" s="106"/>
    </row>
    <row r="95" spans="7:7" x14ac:dyDescent="0.2">
      <c r="G95" s="106"/>
    </row>
    <row r="96" spans="7:7" x14ac:dyDescent="0.2">
      <c r="G96" s="106"/>
    </row>
    <row r="97" spans="7:7" x14ac:dyDescent="0.2">
      <c r="G97" s="106"/>
    </row>
    <row r="98" spans="7:7" x14ac:dyDescent="0.2">
      <c r="G98" s="106"/>
    </row>
    <row r="99" spans="7:7" x14ac:dyDescent="0.2">
      <c r="G99" s="106"/>
    </row>
    <row r="100" spans="7:7" x14ac:dyDescent="0.2">
      <c r="G100" s="106"/>
    </row>
    <row r="101" spans="7:7" x14ac:dyDescent="0.2">
      <c r="G101" s="106"/>
    </row>
    <row r="102" spans="7:7" x14ac:dyDescent="0.2">
      <c r="G102" s="106"/>
    </row>
    <row r="103" spans="7:7" x14ac:dyDescent="0.2">
      <c r="G103" s="106"/>
    </row>
    <row r="104" spans="7:7" x14ac:dyDescent="0.2">
      <c r="G104" s="106"/>
    </row>
    <row r="105" spans="7:7" x14ac:dyDescent="0.2">
      <c r="G105" s="106"/>
    </row>
    <row r="106" spans="7:7" x14ac:dyDescent="0.2">
      <c r="G106" s="106"/>
    </row>
    <row r="107" spans="7:7" x14ac:dyDescent="0.2">
      <c r="G107" s="106"/>
    </row>
    <row r="108" spans="7:7" x14ac:dyDescent="0.2">
      <c r="G108" s="106"/>
    </row>
    <row r="109" spans="7:7" x14ac:dyDescent="0.2">
      <c r="G109" s="106"/>
    </row>
    <row r="110" spans="7:7" x14ac:dyDescent="0.2">
      <c r="G110" s="106"/>
    </row>
    <row r="111" spans="7:7" x14ac:dyDescent="0.2">
      <c r="G111" s="106"/>
    </row>
  </sheetData>
  <mergeCells count="22">
    <mergeCell ref="Q6:R6"/>
    <mergeCell ref="S6:S8"/>
    <mergeCell ref="B7:B8"/>
    <mergeCell ref="C7:C8"/>
    <mergeCell ref="D7:D8"/>
    <mergeCell ref="E7:E8"/>
    <mergeCell ref="F7:F8"/>
    <mergeCell ref="G7:G8"/>
    <mergeCell ref="Q7:Q8"/>
    <mergeCell ref="R7:R8"/>
    <mergeCell ref="K6:K8"/>
    <mergeCell ref="L6:L8"/>
    <mergeCell ref="M6:M8"/>
    <mergeCell ref="N6:N8"/>
    <mergeCell ref="O6:O8"/>
    <mergeCell ref="P6:P8"/>
    <mergeCell ref="J6:J8"/>
    <mergeCell ref="A6:A8"/>
    <mergeCell ref="B6:C6"/>
    <mergeCell ref="D6:G6"/>
    <mergeCell ref="H6:H8"/>
    <mergeCell ref="I6:I8"/>
  </mergeCells>
  <pageMargins left="0.7" right="0.7" top="0.75" bottom="0.75" header="0.3" footer="0.3"/>
</worksheet>
</file>

<file path=xl/worksheets/sheet1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E00-000000000000}">
  <dimension ref="A1:AC19"/>
  <sheetViews>
    <sheetView topLeftCell="A2" workbookViewId="0">
      <selection activeCell="A2" sqref="A1:IV65536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5.5" x14ac:dyDescent="0.2">
      <c r="A10" s="7">
        <v>1</v>
      </c>
      <c r="B10" s="18">
        <v>4110</v>
      </c>
      <c r="C10" s="19" t="s">
        <v>1745</v>
      </c>
      <c r="D10" s="76">
        <v>110223</v>
      </c>
      <c r="E10" s="19" t="s">
        <v>1746</v>
      </c>
      <c r="F10" s="78" t="s">
        <v>71</v>
      </c>
      <c r="G10" s="79">
        <v>599.82000000000005</v>
      </c>
      <c r="H10" s="29" t="s">
        <v>20</v>
      </c>
      <c r="I10" s="29" t="s">
        <v>19</v>
      </c>
      <c r="J10" s="81" t="s">
        <v>1747</v>
      </c>
      <c r="K10" s="56" t="s">
        <v>1716</v>
      </c>
      <c r="L10" s="32">
        <v>0</v>
      </c>
      <c r="M10" s="32">
        <v>1238</v>
      </c>
      <c r="N10" s="56" t="s">
        <v>1737</v>
      </c>
      <c r="O10" s="57">
        <f>G10</f>
        <v>599.82000000000005</v>
      </c>
      <c r="P10" s="25">
        <v>1453</v>
      </c>
      <c r="Q10" s="18" t="s">
        <v>1738</v>
      </c>
      <c r="R10" s="21">
        <v>0</v>
      </c>
      <c r="S10" s="2"/>
    </row>
    <row r="11" spans="1:29" s="9" customFormat="1" ht="25.5" x14ac:dyDescent="0.2">
      <c r="A11" s="7">
        <v>2</v>
      </c>
      <c r="B11" s="18">
        <v>3024</v>
      </c>
      <c r="C11" s="19" t="s">
        <v>1591</v>
      </c>
      <c r="D11" s="76">
        <v>1663</v>
      </c>
      <c r="E11" s="19" t="s">
        <v>1589</v>
      </c>
      <c r="F11" s="78" t="s">
        <v>875</v>
      </c>
      <c r="G11" s="79">
        <v>3213</v>
      </c>
      <c r="H11" s="29" t="s">
        <v>20</v>
      </c>
      <c r="I11" s="29" t="s">
        <v>19</v>
      </c>
      <c r="J11" s="81" t="s">
        <v>1744</v>
      </c>
      <c r="K11" s="56" t="s">
        <v>1567</v>
      </c>
      <c r="L11" s="32">
        <v>0</v>
      </c>
      <c r="M11" s="32">
        <v>1109</v>
      </c>
      <c r="N11" s="56" t="s">
        <v>1578</v>
      </c>
      <c r="O11" s="57">
        <f>G11</f>
        <v>3213</v>
      </c>
      <c r="P11" s="25">
        <v>1454</v>
      </c>
      <c r="Q11" s="18" t="s">
        <v>1738</v>
      </c>
      <c r="R11" s="21">
        <v>0</v>
      </c>
      <c r="S11" s="2"/>
    </row>
    <row r="12" spans="1:29" s="9" customFormat="1" ht="25.5" x14ac:dyDescent="0.2">
      <c r="A12" s="7">
        <v>3</v>
      </c>
      <c r="B12" s="18">
        <v>3009</v>
      </c>
      <c r="C12" s="19" t="s">
        <v>1685</v>
      </c>
      <c r="D12" s="76">
        <v>2014509</v>
      </c>
      <c r="E12" s="19" t="s">
        <v>1685</v>
      </c>
      <c r="F12" s="78" t="s">
        <v>1731</v>
      </c>
      <c r="G12" s="79">
        <v>892.5</v>
      </c>
      <c r="H12" s="29" t="s">
        <v>20</v>
      </c>
      <c r="I12" s="29" t="s">
        <v>19</v>
      </c>
      <c r="J12" s="81" t="s">
        <v>1743</v>
      </c>
      <c r="K12" s="56" t="s">
        <v>1529</v>
      </c>
      <c r="L12" s="32">
        <v>0</v>
      </c>
      <c r="M12" s="32">
        <v>1108</v>
      </c>
      <c r="N12" s="56" t="s">
        <v>1578</v>
      </c>
      <c r="O12" s="57">
        <f>G12</f>
        <v>892.5</v>
      </c>
      <c r="P12" s="25">
        <v>1455</v>
      </c>
      <c r="Q12" s="18" t="s">
        <v>1738</v>
      </c>
      <c r="R12" s="21">
        <v>0</v>
      </c>
      <c r="S12" s="2"/>
    </row>
    <row r="13" spans="1:29" s="9" customFormat="1" x14ac:dyDescent="0.2">
      <c r="A13" s="7">
        <v>4</v>
      </c>
      <c r="B13" s="18">
        <v>3019</v>
      </c>
      <c r="C13" s="19" t="s">
        <v>1591</v>
      </c>
      <c r="D13" s="76">
        <v>22909</v>
      </c>
      <c r="E13" s="19" t="s">
        <v>1685</v>
      </c>
      <c r="F13" s="78" t="s">
        <v>419</v>
      </c>
      <c r="G13" s="79">
        <v>6995</v>
      </c>
      <c r="H13" s="29" t="s">
        <v>20</v>
      </c>
      <c r="I13" s="29" t="s">
        <v>19</v>
      </c>
      <c r="J13" s="81" t="s">
        <v>1742</v>
      </c>
      <c r="K13" s="56" t="s">
        <v>1567</v>
      </c>
      <c r="L13" s="32">
        <v>0</v>
      </c>
      <c r="M13" s="32">
        <v>178</v>
      </c>
      <c r="N13" s="56" t="s">
        <v>1576</v>
      </c>
      <c r="O13" s="57">
        <f t="shared" ref="O13:O19" si="0">G13</f>
        <v>6995</v>
      </c>
      <c r="P13" s="25">
        <v>1456</v>
      </c>
      <c r="Q13" s="18" t="s">
        <v>1738</v>
      </c>
      <c r="R13" s="21">
        <v>0</v>
      </c>
      <c r="S13" s="2"/>
    </row>
    <row r="14" spans="1:29" s="9" customFormat="1" x14ac:dyDescent="0.2">
      <c r="A14" s="7">
        <v>5</v>
      </c>
      <c r="B14" s="18">
        <v>3001</v>
      </c>
      <c r="C14" s="19" t="s">
        <v>1531</v>
      </c>
      <c r="D14" s="76">
        <v>13976611</v>
      </c>
      <c r="E14" s="19" t="s">
        <v>1475</v>
      </c>
      <c r="F14" s="78" t="s">
        <v>1187</v>
      </c>
      <c r="G14" s="79">
        <v>742.38</v>
      </c>
      <c r="H14" s="29" t="s">
        <v>20</v>
      </c>
      <c r="I14" s="29" t="s">
        <v>19</v>
      </c>
      <c r="J14" s="81" t="s">
        <v>1741</v>
      </c>
      <c r="K14" s="56" t="s">
        <v>1529</v>
      </c>
      <c r="L14" s="32">
        <v>0</v>
      </c>
      <c r="M14" s="32">
        <v>1121</v>
      </c>
      <c r="N14" s="56" t="s">
        <v>1578</v>
      </c>
      <c r="O14" s="57">
        <f t="shared" si="0"/>
        <v>742.38</v>
      </c>
      <c r="P14" s="25">
        <v>1457</v>
      </c>
      <c r="Q14" s="18" t="s">
        <v>1738</v>
      </c>
      <c r="R14" s="21">
        <v>0</v>
      </c>
      <c r="S14" s="2"/>
    </row>
    <row r="15" spans="1:29" s="9" customFormat="1" ht="24" x14ac:dyDescent="0.2">
      <c r="A15" s="7">
        <v>6</v>
      </c>
      <c r="B15" s="18">
        <v>3023</v>
      </c>
      <c r="C15" s="19" t="s">
        <v>1591</v>
      </c>
      <c r="D15" s="76">
        <v>33006</v>
      </c>
      <c r="E15" s="19" t="s">
        <v>1589</v>
      </c>
      <c r="F15" s="78" t="s">
        <v>1732</v>
      </c>
      <c r="G15" s="79">
        <v>3250</v>
      </c>
      <c r="H15" s="29" t="s">
        <v>20</v>
      </c>
      <c r="I15" s="29" t="s">
        <v>19</v>
      </c>
      <c r="J15" s="81" t="s">
        <v>1740</v>
      </c>
      <c r="K15" s="56" t="s">
        <v>1567</v>
      </c>
      <c r="L15" s="32">
        <v>0</v>
      </c>
      <c r="M15" s="32">
        <v>1152</v>
      </c>
      <c r="N15" s="56" t="s">
        <v>1670</v>
      </c>
      <c r="O15" s="57">
        <f t="shared" si="0"/>
        <v>3250</v>
      </c>
      <c r="P15" s="25">
        <v>1458</v>
      </c>
      <c r="Q15" s="18" t="s">
        <v>1738</v>
      </c>
      <c r="R15" s="21">
        <v>0</v>
      </c>
      <c r="S15" s="2"/>
    </row>
    <row r="16" spans="1:29" s="9" customFormat="1" x14ac:dyDescent="0.2">
      <c r="A16" s="7">
        <v>7</v>
      </c>
      <c r="B16" s="18">
        <v>3015</v>
      </c>
      <c r="C16" s="19" t="s">
        <v>1591</v>
      </c>
      <c r="D16" s="76">
        <v>10994221</v>
      </c>
      <c r="E16" s="19" t="s">
        <v>1523</v>
      </c>
      <c r="F16" s="78" t="s">
        <v>1484</v>
      </c>
      <c r="G16" s="79">
        <v>531.48</v>
      </c>
      <c r="H16" s="29" t="s">
        <v>20</v>
      </c>
      <c r="I16" s="29" t="s">
        <v>19</v>
      </c>
      <c r="J16" s="81" t="s">
        <v>1739</v>
      </c>
      <c r="K16" s="56" t="s">
        <v>1578</v>
      </c>
      <c r="L16" s="32">
        <v>0</v>
      </c>
      <c r="M16" s="32">
        <v>1101</v>
      </c>
      <c r="N16" s="56" t="s">
        <v>1578</v>
      </c>
      <c r="O16" s="57">
        <f t="shared" si="0"/>
        <v>531.48</v>
      </c>
      <c r="P16" s="25">
        <v>1459</v>
      </c>
      <c r="Q16" s="18" t="s">
        <v>1738</v>
      </c>
      <c r="R16" s="21">
        <v>0</v>
      </c>
      <c r="S16" s="2"/>
    </row>
    <row r="17" spans="1:19" s="9" customFormat="1" ht="25.5" x14ac:dyDescent="0.2">
      <c r="A17" s="7">
        <v>8</v>
      </c>
      <c r="B17" s="18">
        <v>4080</v>
      </c>
      <c r="C17" s="19" t="s">
        <v>1734</v>
      </c>
      <c r="D17" s="76">
        <v>89</v>
      </c>
      <c r="E17" s="19" t="s">
        <v>1497</v>
      </c>
      <c r="F17" s="78" t="s">
        <v>1733</v>
      </c>
      <c r="G17" s="79">
        <v>800</v>
      </c>
      <c r="H17" s="29" t="s">
        <v>20</v>
      </c>
      <c r="I17" s="29" t="s">
        <v>19</v>
      </c>
      <c r="J17" s="81" t="s">
        <v>1735</v>
      </c>
      <c r="K17" s="56" t="s">
        <v>1736</v>
      </c>
      <c r="L17" s="32">
        <v>0</v>
      </c>
      <c r="M17" s="32">
        <v>1241</v>
      </c>
      <c r="N17" s="56" t="s">
        <v>1737</v>
      </c>
      <c r="O17" s="57">
        <f t="shared" si="0"/>
        <v>800</v>
      </c>
      <c r="P17" s="25">
        <v>1460</v>
      </c>
      <c r="Q17" s="18" t="s">
        <v>1738</v>
      </c>
      <c r="R17" s="21">
        <v>0</v>
      </c>
      <c r="S17" s="2"/>
    </row>
    <row r="18" spans="1:19" s="9" customFormat="1" ht="25.5" x14ac:dyDescent="0.2">
      <c r="A18" s="7">
        <v>9</v>
      </c>
      <c r="B18" s="18">
        <v>4103</v>
      </c>
      <c r="C18" s="19" t="s">
        <v>1748</v>
      </c>
      <c r="D18" s="76">
        <v>23801842</v>
      </c>
      <c r="E18" s="19" t="s">
        <v>1209</v>
      </c>
      <c r="F18" s="78" t="s">
        <v>1453</v>
      </c>
      <c r="G18" s="79">
        <v>2630</v>
      </c>
      <c r="H18" s="29" t="s">
        <v>1392</v>
      </c>
      <c r="I18" s="29" t="s">
        <v>19</v>
      </c>
      <c r="J18" s="81" t="s">
        <v>1749</v>
      </c>
      <c r="K18" s="56" t="s">
        <v>1736</v>
      </c>
      <c r="L18" s="32">
        <v>0</v>
      </c>
      <c r="M18" s="32">
        <v>1224</v>
      </c>
      <c r="N18" s="56" t="s">
        <v>1737</v>
      </c>
      <c r="O18" s="57">
        <f t="shared" si="0"/>
        <v>2630</v>
      </c>
      <c r="P18" s="25">
        <v>86</v>
      </c>
      <c r="Q18" s="18" t="s">
        <v>1738</v>
      </c>
      <c r="R18" s="21">
        <v>0</v>
      </c>
      <c r="S18" s="2"/>
    </row>
    <row r="19" spans="1:19" s="9" customFormat="1" x14ac:dyDescent="0.2">
      <c r="A19" s="7">
        <v>10</v>
      </c>
      <c r="B19" s="18">
        <v>4111</v>
      </c>
      <c r="C19" s="19" t="s">
        <v>1745</v>
      </c>
      <c r="D19" s="76">
        <v>23803267</v>
      </c>
      <c r="E19" s="19" t="s">
        <v>1718</v>
      </c>
      <c r="F19" s="78" t="s">
        <v>1453</v>
      </c>
      <c r="G19" s="79">
        <v>1222</v>
      </c>
      <c r="H19" s="29" t="s">
        <v>1392</v>
      </c>
      <c r="I19" s="29" t="s">
        <v>19</v>
      </c>
      <c r="J19" s="81" t="s">
        <v>1750</v>
      </c>
      <c r="K19" s="56" t="s">
        <v>1736</v>
      </c>
      <c r="L19" s="32">
        <v>0</v>
      </c>
      <c r="M19" s="32">
        <v>1228</v>
      </c>
      <c r="N19" s="56" t="s">
        <v>1737</v>
      </c>
      <c r="O19" s="57">
        <f t="shared" si="0"/>
        <v>1222</v>
      </c>
      <c r="P19" s="25">
        <v>86</v>
      </c>
      <c r="Q19" s="18" t="s">
        <v>1738</v>
      </c>
      <c r="R19" s="21">
        <v>0</v>
      </c>
      <c r="S19" s="2"/>
    </row>
  </sheetData>
  <mergeCells count="21">
    <mergeCell ref="P7:P8"/>
    <mergeCell ref="Q7:Q8"/>
    <mergeCell ref="K6:K8"/>
    <mergeCell ref="P6:Q6"/>
    <mergeCell ref="R6:R8"/>
    <mergeCell ref="O6:O8"/>
    <mergeCell ref="N6:N8"/>
    <mergeCell ref="L6:L8"/>
    <mergeCell ref="M6:M8"/>
    <mergeCell ref="J6:J8"/>
    <mergeCell ref="A6:A8"/>
    <mergeCell ref="B6:C6"/>
    <mergeCell ref="D6:G6"/>
    <mergeCell ref="H6:H8"/>
    <mergeCell ref="I6:I8"/>
    <mergeCell ref="F7:F8"/>
    <mergeCell ref="G7:G8"/>
    <mergeCell ref="B7:B8"/>
    <mergeCell ref="C7:C8"/>
    <mergeCell ref="D7:D8"/>
    <mergeCell ref="E7:E8"/>
  </mergeCells>
  <pageMargins left="0.7" right="0.7" top="0.75" bottom="0.75" header="0.3" footer="0.3"/>
</worksheet>
</file>

<file path=xl/worksheets/sheet1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F00-000000000000}">
  <dimension ref="A1:AC17"/>
  <sheetViews>
    <sheetView workbookViewId="0">
      <selection activeCell="B3" sqref="B3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5.5" x14ac:dyDescent="0.2">
      <c r="A10" s="7">
        <v>1</v>
      </c>
      <c r="B10" s="18">
        <v>3022</v>
      </c>
      <c r="C10" s="19" t="s">
        <v>1591</v>
      </c>
      <c r="D10" s="76">
        <v>244</v>
      </c>
      <c r="E10" s="19" t="s">
        <v>1589</v>
      </c>
      <c r="F10" s="78" t="s">
        <v>1751</v>
      </c>
      <c r="G10" s="79">
        <v>980</v>
      </c>
      <c r="H10" s="29" t="s">
        <v>20</v>
      </c>
      <c r="I10" s="29" t="s">
        <v>19</v>
      </c>
      <c r="J10" s="81" t="s">
        <v>1753</v>
      </c>
      <c r="K10" s="56" t="s">
        <v>1567</v>
      </c>
      <c r="L10" s="32">
        <v>0</v>
      </c>
      <c r="M10" s="32">
        <v>1153</v>
      </c>
      <c r="N10" s="56" t="s">
        <v>1670</v>
      </c>
      <c r="O10" s="57">
        <f t="shared" ref="O10:O17" si="0">G10</f>
        <v>980</v>
      </c>
      <c r="P10" s="25">
        <v>1452</v>
      </c>
      <c r="Q10" s="18" t="s">
        <v>1754</v>
      </c>
      <c r="R10" s="21">
        <v>0</v>
      </c>
      <c r="S10" s="2"/>
    </row>
    <row r="11" spans="1:29" s="9" customFormat="1" x14ac:dyDescent="0.2">
      <c r="A11" s="7">
        <v>2</v>
      </c>
      <c r="B11" s="18">
        <v>3035</v>
      </c>
      <c r="C11" s="19" t="s">
        <v>1587</v>
      </c>
      <c r="D11" s="76">
        <v>71</v>
      </c>
      <c r="E11" s="19" t="s">
        <v>1632</v>
      </c>
      <c r="F11" s="78" t="s">
        <v>207</v>
      </c>
      <c r="G11" s="79">
        <v>18933.84</v>
      </c>
      <c r="H11" s="29" t="s">
        <v>20</v>
      </c>
      <c r="I11" s="29" t="s">
        <v>19</v>
      </c>
      <c r="J11" s="81" t="s">
        <v>1755</v>
      </c>
      <c r="K11" s="56" t="s">
        <v>1575</v>
      </c>
      <c r="L11" s="32">
        <v>0</v>
      </c>
      <c r="M11" s="32">
        <v>1027</v>
      </c>
      <c r="N11" s="56" t="s">
        <v>1607</v>
      </c>
      <c r="O11" s="57">
        <f t="shared" si="0"/>
        <v>18933.84</v>
      </c>
      <c r="P11" s="25">
        <v>1461</v>
      </c>
      <c r="Q11" s="18" t="s">
        <v>1754</v>
      </c>
      <c r="R11" s="21">
        <v>0</v>
      </c>
      <c r="S11" s="2"/>
    </row>
    <row r="12" spans="1:29" s="9" customFormat="1" ht="38.25" x14ac:dyDescent="0.2">
      <c r="A12" s="7">
        <v>3</v>
      </c>
      <c r="B12" s="18">
        <v>4028</v>
      </c>
      <c r="C12" s="19" t="s">
        <v>1666</v>
      </c>
      <c r="D12" s="76">
        <v>630029</v>
      </c>
      <c r="E12" s="19" t="s">
        <v>1591</v>
      </c>
      <c r="F12" s="78" t="s">
        <v>1752</v>
      </c>
      <c r="G12" s="79">
        <f>392.7</f>
        <v>392.7</v>
      </c>
      <c r="H12" s="29" t="s">
        <v>20</v>
      </c>
      <c r="I12" s="29" t="s">
        <v>19</v>
      </c>
      <c r="J12" s="81" t="s">
        <v>1756</v>
      </c>
      <c r="K12" s="56" t="s">
        <v>1643</v>
      </c>
      <c r="L12" s="32">
        <v>0</v>
      </c>
      <c r="M12" s="32">
        <v>181</v>
      </c>
      <c r="N12" s="56" t="s">
        <v>1624</v>
      </c>
      <c r="O12" s="57">
        <f t="shared" si="0"/>
        <v>392.7</v>
      </c>
      <c r="P12" s="25">
        <v>1462</v>
      </c>
      <c r="Q12" s="18" t="s">
        <v>1754</v>
      </c>
      <c r="R12" s="21">
        <v>0</v>
      </c>
      <c r="S12" s="2"/>
    </row>
    <row r="13" spans="1:29" s="9" customFormat="1" ht="25.5" x14ac:dyDescent="0.2">
      <c r="A13" s="7">
        <v>4</v>
      </c>
      <c r="B13" s="18">
        <v>4029</v>
      </c>
      <c r="C13" s="19" t="s">
        <v>1666</v>
      </c>
      <c r="D13" s="76">
        <v>630028</v>
      </c>
      <c r="E13" s="19" t="s">
        <v>1591</v>
      </c>
      <c r="F13" s="78" t="s">
        <v>1752</v>
      </c>
      <c r="G13" s="79">
        <v>1981.35</v>
      </c>
      <c r="H13" s="29" t="s">
        <v>20</v>
      </c>
      <c r="I13" s="29" t="s">
        <v>19</v>
      </c>
      <c r="J13" s="81" t="s">
        <v>1757</v>
      </c>
      <c r="K13" s="56" t="s">
        <v>1643</v>
      </c>
      <c r="L13" s="32">
        <v>0</v>
      </c>
      <c r="M13" s="32">
        <v>180</v>
      </c>
      <c r="N13" s="56" t="s">
        <v>1624</v>
      </c>
      <c r="O13" s="57">
        <f t="shared" si="0"/>
        <v>1981.35</v>
      </c>
      <c r="P13" s="25">
        <v>1462</v>
      </c>
      <c r="Q13" s="18" t="s">
        <v>1754</v>
      </c>
      <c r="R13" s="21">
        <v>0</v>
      </c>
      <c r="S13" s="2"/>
    </row>
    <row r="14" spans="1:29" s="9" customFormat="1" x14ac:dyDescent="0.2">
      <c r="A14" s="7">
        <v>5</v>
      </c>
      <c r="B14" s="18">
        <v>3072</v>
      </c>
      <c r="C14" s="19" t="s">
        <v>1672</v>
      </c>
      <c r="D14" s="76">
        <v>9084299</v>
      </c>
      <c r="E14" s="19" t="s">
        <v>1591</v>
      </c>
      <c r="F14" s="78" t="s">
        <v>232</v>
      </c>
      <c r="G14" s="79">
        <f>6941.66</f>
        <v>6941.66</v>
      </c>
      <c r="H14" s="29" t="s">
        <v>20</v>
      </c>
      <c r="I14" s="29" t="s">
        <v>19</v>
      </c>
      <c r="J14" s="81" t="s">
        <v>1758</v>
      </c>
      <c r="K14" s="56" t="s">
        <v>1626</v>
      </c>
      <c r="L14" s="32">
        <v>0</v>
      </c>
      <c r="M14" s="32">
        <v>210</v>
      </c>
      <c r="N14" s="56" t="s">
        <v>1635</v>
      </c>
      <c r="O14" s="57">
        <f t="shared" si="0"/>
        <v>6941.66</v>
      </c>
      <c r="P14" s="25">
        <v>1463</v>
      </c>
      <c r="Q14" s="18" t="s">
        <v>1754</v>
      </c>
      <c r="R14" s="21">
        <v>0</v>
      </c>
      <c r="S14" s="2"/>
    </row>
    <row r="15" spans="1:29" s="9" customFormat="1" x14ac:dyDescent="0.2">
      <c r="A15" s="7">
        <v>6</v>
      </c>
      <c r="B15" s="18">
        <v>3073</v>
      </c>
      <c r="C15" s="19" t="s">
        <v>1672</v>
      </c>
      <c r="D15" s="76">
        <v>9084300</v>
      </c>
      <c r="E15" s="19" t="s">
        <v>1591</v>
      </c>
      <c r="F15" s="78" t="s">
        <v>232</v>
      </c>
      <c r="G15" s="79">
        <v>2975</v>
      </c>
      <c r="H15" s="29" t="s">
        <v>20</v>
      </c>
      <c r="I15" s="29" t="s">
        <v>19</v>
      </c>
      <c r="J15" s="81" t="s">
        <v>1759</v>
      </c>
      <c r="K15" s="56" t="s">
        <v>1626</v>
      </c>
      <c r="L15" s="32">
        <v>0</v>
      </c>
      <c r="M15" s="32">
        <v>209</v>
      </c>
      <c r="N15" s="56" t="s">
        <v>1635</v>
      </c>
      <c r="O15" s="57">
        <f t="shared" si="0"/>
        <v>2975</v>
      </c>
      <c r="P15" s="25">
        <v>1463</v>
      </c>
      <c r="Q15" s="18" t="s">
        <v>1754</v>
      </c>
      <c r="R15" s="21">
        <v>0</v>
      </c>
      <c r="S15" s="2"/>
    </row>
    <row r="16" spans="1:29" s="9" customFormat="1" x14ac:dyDescent="0.2">
      <c r="A16" s="7">
        <v>7</v>
      </c>
      <c r="B16" s="18">
        <v>3074</v>
      </c>
      <c r="C16" s="19" t="s">
        <v>1672</v>
      </c>
      <c r="D16" s="76">
        <v>9084301</v>
      </c>
      <c r="E16" s="19" t="s">
        <v>1591</v>
      </c>
      <c r="F16" s="78" t="s">
        <v>232</v>
      </c>
      <c r="G16" s="79">
        <v>7933.34</v>
      </c>
      <c r="H16" s="29" t="s">
        <v>20</v>
      </c>
      <c r="I16" s="29" t="s">
        <v>19</v>
      </c>
      <c r="J16" s="81" t="s">
        <v>1760</v>
      </c>
      <c r="K16" s="56" t="s">
        <v>1626</v>
      </c>
      <c r="L16" s="32">
        <v>0</v>
      </c>
      <c r="M16" s="32">
        <v>211</v>
      </c>
      <c r="N16" s="56" t="s">
        <v>1635</v>
      </c>
      <c r="O16" s="57">
        <f t="shared" si="0"/>
        <v>7933.34</v>
      </c>
      <c r="P16" s="25">
        <v>1463</v>
      </c>
      <c r="Q16" s="18" t="s">
        <v>1754</v>
      </c>
      <c r="R16" s="21">
        <v>0</v>
      </c>
      <c r="S16" s="2"/>
    </row>
    <row r="17" spans="1:19" s="9" customFormat="1" ht="25.5" x14ac:dyDescent="0.2">
      <c r="A17" s="7">
        <v>8</v>
      </c>
      <c r="B17" s="18">
        <v>3032</v>
      </c>
      <c r="C17" s="19" t="s">
        <v>1587</v>
      </c>
      <c r="D17" s="76">
        <v>1952</v>
      </c>
      <c r="E17" s="19" t="s">
        <v>1591</v>
      </c>
      <c r="F17" s="78" t="s">
        <v>1543</v>
      </c>
      <c r="G17" s="79">
        <f>417.69</f>
        <v>417.69</v>
      </c>
      <c r="H17" s="29" t="s">
        <v>20</v>
      </c>
      <c r="I17" s="29" t="s">
        <v>19</v>
      </c>
      <c r="J17" s="81" t="s">
        <v>1761</v>
      </c>
      <c r="K17" s="56" t="s">
        <v>1576</v>
      </c>
      <c r="L17" s="32">
        <v>0</v>
      </c>
      <c r="M17" s="32">
        <v>1013</v>
      </c>
      <c r="N17" s="56" t="s">
        <v>1576</v>
      </c>
      <c r="O17" s="57">
        <f t="shared" si="0"/>
        <v>417.69</v>
      </c>
      <c r="P17" s="25">
        <v>1464</v>
      </c>
      <c r="Q17" s="18" t="s">
        <v>1754</v>
      </c>
      <c r="R17" s="21">
        <v>0</v>
      </c>
      <c r="S17" s="2"/>
    </row>
  </sheetData>
  <mergeCells count="21">
    <mergeCell ref="K6:K8"/>
    <mergeCell ref="P6:Q6"/>
    <mergeCell ref="A6:A8"/>
    <mergeCell ref="B6:C6"/>
    <mergeCell ref="D6:G6"/>
    <mergeCell ref="H6:H8"/>
    <mergeCell ref="I6:I8"/>
    <mergeCell ref="F7:F8"/>
    <mergeCell ref="G7:G8"/>
    <mergeCell ref="L6:L8"/>
    <mergeCell ref="M6:M8"/>
    <mergeCell ref="B7:B8"/>
    <mergeCell ref="C7:C8"/>
    <mergeCell ref="D7:D8"/>
    <mergeCell ref="E7:E8"/>
    <mergeCell ref="J6:J8"/>
    <mergeCell ref="R6:R8"/>
    <mergeCell ref="O6:O8"/>
    <mergeCell ref="N6:N8"/>
    <mergeCell ref="P7:P8"/>
    <mergeCell ref="Q7:Q8"/>
  </mergeCells>
  <pageMargins left="0.7" right="0.7" top="0.75" bottom="0.75" header="0.3" footer="0.3"/>
</worksheet>
</file>

<file path=xl/worksheets/sheet1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000-000000000000}">
  <dimension ref="A1:AC15"/>
  <sheetViews>
    <sheetView workbookViewId="0">
      <selection activeCell="D10" sqref="D10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>
        <v>3033</v>
      </c>
      <c r="C10" s="19" t="s">
        <v>1587</v>
      </c>
      <c r="D10" s="76">
        <v>6317756</v>
      </c>
      <c r="E10" s="19" t="s">
        <v>1591</v>
      </c>
      <c r="F10" s="78" t="s">
        <v>1762</v>
      </c>
      <c r="G10" s="79">
        <v>24613.96</v>
      </c>
      <c r="H10" s="29" t="s">
        <v>20</v>
      </c>
      <c r="I10" s="29" t="s">
        <v>19</v>
      </c>
      <c r="J10" s="81" t="s">
        <v>1763</v>
      </c>
      <c r="K10" s="56" t="s">
        <v>1576</v>
      </c>
      <c r="L10" s="32">
        <v>0</v>
      </c>
      <c r="M10" s="32">
        <v>1045</v>
      </c>
      <c r="N10" s="56" t="s">
        <v>1674</v>
      </c>
      <c r="O10" s="57">
        <f t="shared" ref="O10:O15" si="0">G10</f>
        <v>24613.96</v>
      </c>
      <c r="P10" s="25">
        <v>1465</v>
      </c>
      <c r="Q10" s="18" t="s">
        <v>1764</v>
      </c>
      <c r="R10" s="21">
        <v>0</v>
      </c>
      <c r="S10" s="2"/>
    </row>
    <row r="11" spans="1:29" s="9" customFormat="1" x14ac:dyDescent="0.2">
      <c r="A11" s="7">
        <v>2</v>
      </c>
      <c r="B11" s="18">
        <v>3064</v>
      </c>
      <c r="C11" s="19" t="s">
        <v>1629</v>
      </c>
      <c r="D11" s="76">
        <v>41</v>
      </c>
      <c r="E11" s="19" t="s">
        <v>1589</v>
      </c>
      <c r="F11" s="78" t="s">
        <v>1574</v>
      </c>
      <c r="G11" s="79">
        <v>77598.77</v>
      </c>
      <c r="H11" s="29" t="s">
        <v>20</v>
      </c>
      <c r="I11" s="29" t="s">
        <v>19</v>
      </c>
      <c r="J11" s="81" t="s">
        <v>1765</v>
      </c>
      <c r="K11" s="56" t="s">
        <v>1576</v>
      </c>
      <c r="L11" s="32">
        <v>0</v>
      </c>
      <c r="M11" s="32">
        <v>1018</v>
      </c>
      <c r="N11" s="56" t="s">
        <v>1607</v>
      </c>
      <c r="O11" s="57">
        <f t="shared" si="0"/>
        <v>77598.77</v>
      </c>
      <c r="P11" s="25">
        <v>1466</v>
      </c>
      <c r="Q11" s="18" t="s">
        <v>1764</v>
      </c>
      <c r="R11" s="21">
        <v>0</v>
      </c>
      <c r="S11" s="2"/>
    </row>
    <row r="12" spans="1:29" s="9" customFormat="1" ht="25.5" x14ac:dyDescent="0.2">
      <c r="A12" s="7">
        <v>3</v>
      </c>
      <c r="B12" s="18">
        <v>3025</v>
      </c>
      <c r="C12" s="19" t="s">
        <v>1591</v>
      </c>
      <c r="D12" s="76">
        <v>882</v>
      </c>
      <c r="E12" s="19" t="s">
        <v>1766</v>
      </c>
      <c r="F12" s="78" t="s">
        <v>1603</v>
      </c>
      <c r="G12" s="79">
        <v>5950</v>
      </c>
      <c r="H12" s="29" t="s">
        <v>20</v>
      </c>
      <c r="I12" s="29" t="s">
        <v>19</v>
      </c>
      <c r="J12" s="81" t="s">
        <v>1767</v>
      </c>
      <c r="K12" s="56" t="s">
        <v>1567</v>
      </c>
      <c r="L12" s="32">
        <v>0</v>
      </c>
      <c r="M12" s="32">
        <v>1007</v>
      </c>
      <c r="N12" s="56" t="s">
        <v>1576</v>
      </c>
      <c r="O12" s="57">
        <f t="shared" si="0"/>
        <v>5950</v>
      </c>
      <c r="P12" s="25">
        <v>1467</v>
      </c>
      <c r="Q12" s="18" t="s">
        <v>1764</v>
      </c>
      <c r="R12" s="21">
        <v>0</v>
      </c>
      <c r="S12" s="2"/>
    </row>
    <row r="13" spans="1:29" s="9" customFormat="1" ht="25.5" x14ac:dyDescent="0.2">
      <c r="A13" s="7">
        <v>4</v>
      </c>
      <c r="B13" s="18">
        <v>3017</v>
      </c>
      <c r="C13" s="19" t="s">
        <v>1591</v>
      </c>
      <c r="D13" s="76">
        <v>42857</v>
      </c>
      <c r="E13" s="19" t="s">
        <v>1589</v>
      </c>
      <c r="F13" s="78" t="s">
        <v>225</v>
      </c>
      <c r="G13" s="79">
        <v>589.04999999999995</v>
      </c>
      <c r="H13" s="29" t="s">
        <v>20</v>
      </c>
      <c r="I13" s="29" t="s">
        <v>19</v>
      </c>
      <c r="J13" s="81" t="s">
        <v>1768</v>
      </c>
      <c r="K13" s="56" t="s">
        <v>1575</v>
      </c>
      <c r="L13" s="32">
        <v>0</v>
      </c>
      <c r="M13" s="32">
        <v>1019</v>
      </c>
      <c r="N13" s="56" t="s">
        <v>1607</v>
      </c>
      <c r="O13" s="57">
        <f t="shared" si="0"/>
        <v>589.04999999999995</v>
      </c>
      <c r="P13" s="25">
        <v>1468</v>
      </c>
      <c r="Q13" s="18" t="s">
        <v>1764</v>
      </c>
      <c r="R13" s="21">
        <v>0</v>
      </c>
      <c r="S13" s="2"/>
    </row>
    <row r="14" spans="1:29" s="9" customFormat="1" x14ac:dyDescent="0.2">
      <c r="A14" s="7">
        <v>5</v>
      </c>
      <c r="B14" s="18">
        <v>3040</v>
      </c>
      <c r="C14" s="19" t="s">
        <v>1629</v>
      </c>
      <c r="D14" s="76">
        <v>23003130</v>
      </c>
      <c r="E14" s="19" t="s">
        <v>1589</v>
      </c>
      <c r="F14" s="78" t="s">
        <v>317</v>
      </c>
      <c r="G14" s="79">
        <v>2905.58</v>
      </c>
      <c r="H14" s="29" t="s">
        <v>20</v>
      </c>
      <c r="I14" s="29" t="s">
        <v>19</v>
      </c>
      <c r="J14" s="81" t="s">
        <v>1769</v>
      </c>
      <c r="K14" s="56" t="s">
        <v>1575</v>
      </c>
      <c r="L14" s="32">
        <v>0</v>
      </c>
      <c r="M14" s="32">
        <v>1020</v>
      </c>
      <c r="N14" s="56" t="s">
        <v>1607</v>
      </c>
      <c r="O14" s="57">
        <f t="shared" si="0"/>
        <v>2905.58</v>
      </c>
      <c r="P14" s="25">
        <v>1469</v>
      </c>
      <c r="Q14" s="18" t="s">
        <v>1764</v>
      </c>
      <c r="R14" s="21">
        <v>0</v>
      </c>
      <c r="S14" s="2"/>
    </row>
    <row r="15" spans="1:29" s="9" customFormat="1" x14ac:dyDescent="0.2">
      <c r="A15" s="7">
        <v>6</v>
      </c>
      <c r="B15" s="18">
        <v>4055</v>
      </c>
      <c r="C15" s="19" t="s">
        <v>1688</v>
      </c>
      <c r="D15" s="76">
        <v>2318002129</v>
      </c>
      <c r="E15" s="19" t="s">
        <v>1771</v>
      </c>
      <c r="F15" s="78" t="s">
        <v>1770</v>
      </c>
      <c r="G15" s="79">
        <v>650.52</v>
      </c>
      <c r="H15" s="29" t="s">
        <v>20</v>
      </c>
      <c r="I15" s="29" t="s">
        <v>19</v>
      </c>
      <c r="J15" s="81" t="s">
        <v>1772</v>
      </c>
      <c r="K15" s="56" t="s">
        <v>1737</v>
      </c>
      <c r="L15" s="32">
        <v>0</v>
      </c>
      <c r="M15" s="32">
        <v>1292</v>
      </c>
      <c r="N15" s="56" t="s">
        <v>1754</v>
      </c>
      <c r="O15" s="57">
        <f t="shared" si="0"/>
        <v>650.52</v>
      </c>
      <c r="P15" s="25">
        <v>1479</v>
      </c>
      <c r="Q15" s="18" t="s">
        <v>1764</v>
      </c>
      <c r="R15" s="21">
        <v>0</v>
      </c>
      <c r="S15" s="2"/>
    </row>
  </sheetData>
  <mergeCells count="21">
    <mergeCell ref="K6:K8"/>
    <mergeCell ref="P6:Q6"/>
    <mergeCell ref="A6:A8"/>
    <mergeCell ref="B6:C6"/>
    <mergeCell ref="D6:G6"/>
    <mergeCell ref="H6:H8"/>
    <mergeCell ref="I6:I8"/>
    <mergeCell ref="F7:F8"/>
    <mergeCell ref="G7:G8"/>
    <mergeCell ref="L6:L8"/>
    <mergeCell ref="M6:M8"/>
    <mergeCell ref="B7:B8"/>
    <mergeCell ref="C7:C8"/>
    <mergeCell ref="D7:D8"/>
    <mergeCell ref="E7:E8"/>
    <mergeCell ref="J6:J8"/>
    <mergeCell ref="R6:R8"/>
    <mergeCell ref="O6:O8"/>
    <mergeCell ref="N6:N8"/>
    <mergeCell ref="P7:P8"/>
    <mergeCell ref="Q7:Q8"/>
  </mergeCells>
  <pageMargins left="0.7" right="0.7" top="0.75" bottom="0.75" header="0.3" footer="0.3"/>
</worksheet>
</file>

<file path=xl/worksheets/sheet1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100-000000000000}">
  <dimension ref="A1:AC12"/>
  <sheetViews>
    <sheetView workbookViewId="0">
      <selection activeCell="N12" sqref="N12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>
        <v>4072</v>
      </c>
      <c r="C10" s="19" t="s">
        <v>1687</v>
      </c>
      <c r="D10" s="76">
        <v>15784</v>
      </c>
      <c r="E10" s="19" t="s">
        <v>1591</v>
      </c>
      <c r="F10" s="78" t="s">
        <v>364</v>
      </c>
      <c r="G10" s="79">
        <f>1836.7</f>
        <v>1836.7</v>
      </c>
      <c r="H10" s="29" t="s">
        <v>20</v>
      </c>
      <c r="I10" s="29" t="s">
        <v>19</v>
      </c>
      <c r="J10" s="81" t="s">
        <v>1775</v>
      </c>
      <c r="K10" s="56" t="s">
        <v>1670</v>
      </c>
      <c r="L10" s="32">
        <v>0</v>
      </c>
      <c r="M10" s="32">
        <v>1214</v>
      </c>
      <c r="N10" s="56" t="s">
        <v>1711</v>
      </c>
      <c r="O10" s="57">
        <f>G10</f>
        <v>1836.7</v>
      </c>
      <c r="P10" s="25">
        <v>1480</v>
      </c>
      <c r="Q10" s="18" t="s">
        <v>1774</v>
      </c>
      <c r="R10" s="21">
        <v>0</v>
      </c>
      <c r="S10" s="2"/>
    </row>
    <row r="11" spans="1:29" s="9" customFormat="1" x14ac:dyDescent="0.2">
      <c r="A11" s="7">
        <v>2</v>
      </c>
      <c r="B11" s="18">
        <v>4071</v>
      </c>
      <c r="C11" s="19" t="s">
        <v>1687</v>
      </c>
      <c r="D11" s="76">
        <v>15787</v>
      </c>
      <c r="E11" s="19" t="s">
        <v>1591</v>
      </c>
      <c r="F11" s="78" t="s">
        <v>364</v>
      </c>
      <c r="G11" s="79">
        <v>604.96</v>
      </c>
      <c r="H11" s="29" t="s">
        <v>20</v>
      </c>
      <c r="I11" s="29" t="s">
        <v>19</v>
      </c>
      <c r="J11" s="81" t="s">
        <v>1776</v>
      </c>
      <c r="K11" s="56" t="s">
        <v>1670</v>
      </c>
      <c r="L11" s="32">
        <v>0</v>
      </c>
      <c r="M11" s="32">
        <v>1216</v>
      </c>
      <c r="N11" s="56" t="s">
        <v>1711</v>
      </c>
      <c r="O11" s="57">
        <f>G11</f>
        <v>604.96</v>
      </c>
      <c r="P11" s="25">
        <v>1480</v>
      </c>
      <c r="Q11" s="18" t="s">
        <v>1774</v>
      </c>
      <c r="R11" s="21">
        <v>0</v>
      </c>
      <c r="S11" s="2"/>
    </row>
    <row r="12" spans="1:29" s="9" customFormat="1" x14ac:dyDescent="0.2">
      <c r="A12" s="7">
        <v>3</v>
      </c>
      <c r="B12" s="18">
        <v>3036</v>
      </c>
      <c r="C12" s="19" t="s">
        <v>1587</v>
      </c>
      <c r="D12" s="76">
        <v>27234</v>
      </c>
      <c r="E12" s="19" t="s">
        <v>1591</v>
      </c>
      <c r="F12" s="78" t="s">
        <v>87</v>
      </c>
      <c r="G12" s="79">
        <v>4913.7700000000004</v>
      </c>
      <c r="H12" s="29" t="s">
        <v>20</v>
      </c>
      <c r="I12" s="29" t="s">
        <v>19</v>
      </c>
      <c r="J12" s="81" t="s">
        <v>1773</v>
      </c>
      <c r="K12" s="56" t="s">
        <v>1626</v>
      </c>
      <c r="L12" s="32">
        <v>0</v>
      </c>
      <c r="M12" s="32">
        <v>1215</v>
      </c>
      <c r="N12" s="56" t="s">
        <v>1578</v>
      </c>
      <c r="O12" s="57">
        <f>G12</f>
        <v>4913.7700000000004</v>
      </c>
      <c r="P12" s="25">
        <v>1481</v>
      </c>
      <c r="Q12" s="18" t="s">
        <v>1774</v>
      </c>
      <c r="R12" s="21">
        <v>0</v>
      </c>
      <c r="S12" s="2"/>
    </row>
  </sheetData>
  <mergeCells count="21">
    <mergeCell ref="K6:K8"/>
    <mergeCell ref="P6:Q6"/>
    <mergeCell ref="A6:A8"/>
    <mergeCell ref="B6:C6"/>
    <mergeCell ref="D6:G6"/>
    <mergeCell ref="H6:H8"/>
    <mergeCell ref="I6:I8"/>
    <mergeCell ref="F7:F8"/>
    <mergeCell ref="G7:G8"/>
    <mergeCell ref="L6:L8"/>
    <mergeCell ref="M6:M8"/>
    <mergeCell ref="B7:B8"/>
    <mergeCell ref="C7:C8"/>
    <mergeCell ref="D7:D8"/>
    <mergeCell ref="E7:E8"/>
    <mergeCell ref="J6:J8"/>
    <mergeCell ref="R6:R8"/>
    <mergeCell ref="O6:O8"/>
    <mergeCell ref="N6:N8"/>
    <mergeCell ref="P7:P8"/>
    <mergeCell ref="Q7:Q8"/>
  </mergeCells>
  <pageMargins left="0.7" right="0.7" top="0.75" bottom="0.75" header="0.3" footer="0.3"/>
</worksheet>
</file>

<file path=xl/worksheets/sheet1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200-000000000000}">
  <dimension ref="A1:AC12"/>
  <sheetViews>
    <sheetView workbookViewId="0">
      <selection activeCell="I10" sqref="I10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>
        <v>4087</v>
      </c>
      <c r="C10" s="19" t="s">
        <v>1718</v>
      </c>
      <c r="D10" s="76">
        <v>130016776462</v>
      </c>
      <c r="E10" s="19" t="s">
        <v>1718</v>
      </c>
      <c r="F10" s="78" t="s">
        <v>1569</v>
      </c>
      <c r="G10" s="79">
        <v>30855.46</v>
      </c>
      <c r="H10" s="29" t="s">
        <v>20</v>
      </c>
      <c r="I10" s="29" t="s">
        <v>19</v>
      </c>
      <c r="J10" s="81" t="s">
        <v>1780</v>
      </c>
      <c r="K10" s="56" t="s">
        <v>1716</v>
      </c>
      <c r="L10" s="32">
        <v>0</v>
      </c>
      <c r="M10" s="32">
        <v>1262</v>
      </c>
      <c r="N10" s="56" t="s">
        <v>1737</v>
      </c>
      <c r="O10" s="57">
        <f>G10</f>
        <v>30855.46</v>
      </c>
      <c r="P10" s="25">
        <v>1489</v>
      </c>
      <c r="Q10" s="18" t="s">
        <v>1778</v>
      </c>
      <c r="R10" s="21">
        <v>0</v>
      </c>
      <c r="S10" s="2"/>
    </row>
    <row r="11" spans="1:29" s="9" customFormat="1" x14ac:dyDescent="0.2">
      <c r="A11" s="7">
        <v>2</v>
      </c>
      <c r="B11" s="18">
        <v>23391</v>
      </c>
      <c r="C11" s="19" t="s">
        <v>1671</v>
      </c>
      <c r="D11" s="76">
        <v>4384</v>
      </c>
      <c r="E11" s="19" t="s">
        <v>1589</v>
      </c>
      <c r="F11" s="78" t="s">
        <v>251</v>
      </c>
      <c r="G11" s="79">
        <f>1092.78+243.81</f>
        <v>1336.59</v>
      </c>
      <c r="H11" s="29" t="s">
        <v>20</v>
      </c>
      <c r="I11" s="29" t="s">
        <v>19</v>
      </c>
      <c r="J11" s="81" t="s">
        <v>1777</v>
      </c>
      <c r="K11" s="56" t="s">
        <v>1624</v>
      </c>
      <c r="L11" s="32">
        <v>0</v>
      </c>
      <c r="M11" s="32">
        <v>199</v>
      </c>
      <c r="N11" s="56" t="s">
        <v>1626</v>
      </c>
      <c r="O11" s="57">
        <f>G11</f>
        <v>1336.59</v>
      </c>
      <c r="P11" s="25">
        <v>1490</v>
      </c>
      <c r="Q11" s="18" t="s">
        <v>1778</v>
      </c>
      <c r="R11" s="21">
        <v>0</v>
      </c>
      <c r="S11" s="2"/>
    </row>
    <row r="12" spans="1:29" s="9" customFormat="1" x14ac:dyDescent="0.2">
      <c r="A12" s="7">
        <v>3</v>
      </c>
      <c r="B12" s="18">
        <v>23388</v>
      </c>
      <c r="C12" s="19" t="s">
        <v>1671</v>
      </c>
      <c r="D12" s="76">
        <v>4366</v>
      </c>
      <c r="E12" s="19" t="s">
        <v>1589</v>
      </c>
      <c r="F12" s="78" t="s">
        <v>251</v>
      </c>
      <c r="G12" s="79">
        <v>243.81</v>
      </c>
      <c r="H12" s="29" t="s">
        <v>20</v>
      </c>
      <c r="I12" s="29" t="s">
        <v>19</v>
      </c>
      <c r="J12" s="81" t="s">
        <v>1779</v>
      </c>
      <c r="K12" s="56" t="s">
        <v>1624</v>
      </c>
      <c r="L12" s="32">
        <v>0</v>
      </c>
      <c r="M12" s="32">
        <v>198</v>
      </c>
      <c r="N12" s="56" t="s">
        <v>1626</v>
      </c>
      <c r="O12" s="57">
        <f>G12</f>
        <v>243.81</v>
      </c>
      <c r="P12" s="25">
        <v>1490</v>
      </c>
      <c r="Q12" s="18" t="s">
        <v>1778</v>
      </c>
      <c r="R12" s="21">
        <v>0</v>
      </c>
      <c r="S12" s="2"/>
    </row>
  </sheetData>
  <mergeCells count="21">
    <mergeCell ref="K6:K8"/>
    <mergeCell ref="P6:Q6"/>
    <mergeCell ref="A6:A8"/>
    <mergeCell ref="B6:C6"/>
    <mergeCell ref="D6:G6"/>
    <mergeCell ref="H6:H8"/>
    <mergeCell ref="I6:I8"/>
    <mergeCell ref="F7:F8"/>
    <mergeCell ref="G7:G8"/>
    <mergeCell ref="L6:L8"/>
    <mergeCell ref="M6:M8"/>
    <mergeCell ref="B7:B8"/>
    <mergeCell ref="C7:C8"/>
    <mergeCell ref="D7:D8"/>
    <mergeCell ref="E7:E8"/>
    <mergeCell ref="J6:J8"/>
    <mergeCell ref="R6:R8"/>
    <mergeCell ref="O6:O8"/>
    <mergeCell ref="N6:N8"/>
    <mergeCell ref="P7:P8"/>
    <mergeCell ref="Q7:Q8"/>
  </mergeCells>
  <pageMargins left="0.7" right="0.7" top="0.75" bottom="0.75" header="0.3" footer="0.3"/>
</worksheet>
</file>

<file path=xl/worksheets/sheet1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300-000000000000}">
  <dimension ref="A1:AC18"/>
  <sheetViews>
    <sheetView workbookViewId="0">
      <selection activeCell="P19" sqref="P19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>
        <v>3068</v>
      </c>
      <c r="C10" s="19" t="s">
        <v>1588</v>
      </c>
      <c r="D10" s="76">
        <v>10996122</v>
      </c>
      <c r="E10" s="19" t="s">
        <v>1591</v>
      </c>
      <c r="F10" s="78" t="s">
        <v>1484</v>
      </c>
      <c r="G10" s="79">
        <v>301.45</v>
      </c>
      <c r="H10" s="29" t="s">
        <v>20</v>
      </c>
      <c r="I10" s="29" t="s">
        <v>19</v>
      </c>
      <c r="J10" s="81" t="s">
        <v>1244</v>
      </c>
      <c r="K10" s="56" t="s">
        <v>1643</v>
      </c>
      <c r="L10" s="32">
        <v>0</v>
      </c>
      <c r="M10" s="32">
        <v>1209</v>
      </c>
      <c r="N10" s="56" t="s">
        <v>1711</v>
      </c>
      <c r="O10" s="57">
        <f t="shared" ref="O10:O18" si="0">G10</f>
        <v>301.45</v>
      </c>
      <c r="P10" s="25">
        <v>1499</v>
      </c>
      <c r="Q10" s="18" t="s">
        <v>1781</v>
      </c>
      <c r="R10" s="21">
        <v>0</v>
      </c>
      <c r="S10" s="2"/>
    </row>
    <row r="11" spans="1:29" s="9" customFormat="1" x14ac:dyDescent="0.2">
      <c r="A11" s="7">
        <v>2</v>
      </c>
      <c r="B11" s="18">
        <v>3094</v>
      </c>
      <c r="C11" s="19" t="s">
        <v>1692</v>
      </c>
      <c r="D11" s="76">
        <v>11000522</v>
      </c>
      <c r="E11" s="19" t="s">
        <v>1672</v>
      </c>
      <c r="F11" s="78" t="s">
        <v>1484</v>
      </c>
      <c r="G11" s="79">
        <f>531.48+301.45-101.15</f>
        <v>731.78000000000009</v>
      </c>
      <c r="H11" s="29" t="s">
        <v>20</v>
      </c>
      <c r="I11" s="29" t="s">
        <v>19</v>
      </c>
      <c r="J11" s="81" t="s">
        <v>1244</v>
      </c>
      <c r="K11" s="56" t="s">
        <v>939</v>
      </c>
      <c r="L11" s="32">
        <v>0</v>
      </c>
      <c r="M11" s="32">
        <v>1210</v>
      </c>
      <c r="N11" s="56" t="s">
        <v>1711</v>
      </c>
      <c r="O11" s="57">
        <f t="shared" si="0"/>
        <v>731.78000000000009</v>
      </c>
      <c r="P11" s="25">
        <v>1499</v>
      </c>
      <c r="Q11" s="18" t="s">
        <v>1781</v>
      </c>
      <c r="R11" s="21">
        <v>0</v>
      </c>
      <c r="S11" s="2"/>
    </row>
    <row r="12" spans="1:29" s="9" customFormat="1" x14ac:dyDescent="0.2">
      <c r="A12" s="7">
        <v>3</v>
      </c>
      <c r="B12" s="18">
        <v>3067</v>
      </c>
      <c r="C12" s="19" t="s">
        <v>1588</v>
      </c>
      <c r="D12" s="76">
        <v>10998594</v>
      </c>
      <c r="E12" s="19" t="s">
        <v>1629</v>
      </c>
      <c r="F12" s="78" t="s">
        <v>1484</v>
      </c>
      <c r="G12" s="79">
        <f>531.48+301.45-101.15</f>
        <v>731.78000000000009</v>
      </c>
      <c r="H12" s="29" t="s">
        <v>20</v>
      </c>
      <c r="I12" s="29" t="s">
        <v>19</v>
      </c>
      <c r="J12" s="81" t="s">
        <v>1244</v>
      </c>
      <c r="K12" s="56" t="s">
        <v>1607</v>
      </c>
      <c r="L12" s="32">
        <v>0</v>
      </c>
      <c r="M12" s="32">
        <v>187</v>
      </c>
      <c r="N12" s="56" t="s">
        <v>1624</v>
      </c>
      <c r="O12" s="57">
        <f t="shared" si="0"/>
        <v>731.78000000000009</v>
      </c>
      <c r="P12" s="25">
        <v>1499</v>
      </c>
      <c r="Q12" s="18" t="s">
        <v>1781</v>
      </c>
      <c r="R12" s="21">
        <v>0</v>
      </c>
      <c r="S12" s="2"/>
    </row>
    <row r="13" spans="1:29" s="9" customFormat="1" x14ac:dyDescent="0.2">
      <c r="A13" s="7">
        <v>4</v>
      </c>
      <c r="B13" s="18">
        <v>3081</v>
      </c>
      <c r="C13" s="19" t="s">
        <v>1671</v>
      </c>
      <c r="D13" s="76">
        <v>1148062</v>
      </c>
      <c r="E13" s="19" t="s">
        <v>1629</v>
      </c>
      <c r="F13" s="78" t="s">
        <v>431</v>
      </c>
      <c r="G13" s="79">
        <v>4886.34</v>
      </c>
      <c r="H13" s="29" t="s">
        <v>20</v>
      </c>
      <c r="I13" s="29" t="s">
        <v>19</v>
      </c>
      <c r="J13" s="81" t="s">
        <v>1782</v>
      </c>
      <c r="K13" s="56" t="s">
        <v>1643</v>
      </c>
      <c r="L13" s="32">
        <v>0</v>
      </c>
      <c r="M13" s="32">
        <v>1209</v>
      </c>
      <c r="N13" s="56" t="s">
        <v>1693</v>
      </c>
      <c r="O13" s="57">
        <f t="shared" si="0"/>
        <v>4886.34</v>
      </c>
      <c r="P13" s="25">
        <v>1500</v>
      </c>
      <c r="Q13" s="18" t="s">
        <v>1781</v>
      </c>
      <c r="R13" s="21">
        <v>0</v>
      </c>
      <c r="S13" s="2"/>
    </row>
    <row r="14" spans="1:29" s="9" customFormat="1" x14ac:dyDescent="0.2">
      <c r="A14" s="7">
        <v>5</v>
      </c>
      <c r="B14" s="18">
        <v>3099</v>
      </c>
      <c r="C14" s="19" t="s">
        <v>1692</v>
      </c>
      <c r="D14" s="76">
        <v>4383</v>
      </c>
      <c r="E14" s="19" t="s">
        <v>1589</v>
      </c>
      <c r="F14" s="78" t="s">
        <v>251</v>
      </c>
      <c r="G14" s="79">
        <v>578.95000000000005</v>
      </c>
      <c r="H14" s="29" t="s">
        <v>20</v>
      </c>
      <c r="I14" s="29" t="s">
        <v>19</v>
      </c>
      <c r="J14" s="81" t="s">
        <v>1777</v>
      </c>
      <c r="K14" s="56" t="s">
        <v>1674</v>
      </c>
      <c r="L14" s="32">
        <v>0</v>
      </c>
      <c r="M14" s="32">
        <v>188</v>
      </c>
      <c r="N14" s="56" t="s">
        <v>1624</v>
      </c>
      <c r="O14" s="57">
        <f t="shared" si="0"/>
        <v>578.95000000000005</v>
      </c>
      <c r="P14" s="25">
        <v>1501</v>
      </c>
      <c r="Q14" s="18" t="s">
        <v>1781</v>
      </c>
      <c r="R14" s="21">
        <v>0</v>
      </c>
      <c r="S14" s="2"/>
    </row>
    <row r="15" spans="1:29" s="9" customFormat="1" x14ac:dyDescent="0.2">
      <c r="A15" s="7">
        <v>6</v>
      </c>
      <c r="B15" s="18">
        <v>3069</v>
      </c>
      <c r="C15" s="19" t="s">
        <v>1588</v>
      </c>
      <c r="D15" s="76">
        <v>129</v>
      </c>
      <c r="E15" s="19" t="s">
        <v>1591</v>
      </c>
      <c r="F15" s="78" t="s">
        <v>1543</v>
      </c>
      <c r="G15" s="79">
        <v>449.82</v>
      </c>
      <c r="H15" s="29" t="s">
        <v>20</v>
      </c>
      <c r="I15" s="29" t="s">
        <v>19</v>
      </c>
      <c r="J15" s="81" t="s">
        <v>1783</v>
      </c>
      <c r="K15" s="56" t="s">
        <v>1607</v>
      </c>
      <c r="L15" s="32">
        <v>0</v>
      </c>
      <c r="M15" s="32">
        <v>185</v>
      </c>
      <c r="N15" s="56" t="s">
        <v>1624</v>
      </c>
      <c r="O15" s="57">
        <f t="shared" si="0"/>
        <v>449.82</v>
      </c>
      <c r="P15" s="25">
        <v>1502</v>
      </c>
      <c r="Q15" s="18" t="s">
        <v>1781</v>
      </c>
      <c r="R15" s="21">
        <v>0</v>
      </c>
      <c r="S15" s="2"/>
    </row>
    <row r="16" spans="1:29" s="9" customFormat="1" ht="25.5" x14ac:dyDescent="0.2">
      <c r="A16" s="7">
        <v>7</v>
      </c>
      <c r="B16" s="18">
        <v>3066</v>
      </c>
      <c r="C16" s="19" t="s">
        <v>1588</v>
      </c>
      <c r="D16" s="76">
        <v>230900221</v>
      </c>
      <c r="E16" s="19" t="s">
        <v>1589</v>
      </c>
      <c r="F16" s="78" t="s">
        <v>785</v>
      </c>
      <c r="G16" s="79">
        <v>20724.16</v>
      </c>
      <c r="H16" s="29" t="s">
        <v>20</v>
      </c>
      <c r="I16" s="29" t="s">
        <v>19</v>
      </c>
      <c r="J16" s="81" t="s">
        <v>1784</v>
      </c>
      <c r="K16" s="56" t="s">
        <v>1607</v>
      </c>
      <c r="L16" s="32">
        <v>0</v>
      </c>
      <c r="M16" s="32">
        <v>186</v>
      </c>
      <c r="N16" s="56" t="s">
        <v>1624</v>
      </c>
      <c r="O16" s="57">
        <f t="shared" si="0"/>
        <v>20724.16</v>
      </c>
      <c r="P16" s="25">
        <v>1503</v>
      </c>
      <c r="Q16" s="18" t="s">
        <v>1781</v>
      </c>
      <c r="R16" s="21">
        <v>0</v>
      </c>
      <c r="S16" s="2"/>
    </row>
    <row r="17" spans="1:19" s="9" customFormat="1" x14ac:dyDescent="0.2">
      <c r="A17" s="7">
        <v>8</v>
      </c>
      <c r="B17" s="18">
        <v>4148</v>
      </c>
      <c r="C17" s="19" t="s">
        <v>1785</v>
      </c>
      <c r="D17" s="76">
        <v>237225177</v>
      </c>
      <c r="E17" s="19" t="s">
        <v>1786</v>
      </c>
      <c r="F17" s="78" t="s">
        <v>1471</v>
      </c>
      <c r="G17" s="79">
        <f>98663</f>
        <v>98663</v>
      </c>
      <c r="H17" s="29" t="s">
        <v>20</v>
      </c>
      <c r="I17" s="29" t="s">
        <v>19</v>
      </c>
      <c r="J17" s="81" t="s">
        <v>1787</v>
      </c>
      <c r="K17" s="56" t="s">
        <v>1778</v>
      </c>
      <c r="L17" s="32">
        <v>0</v>
      </c>
      <c r="M17" s="32">
        <v>1320</v>
      </c>
      <c r="N17" s="56" t="s">
        <v>1778</v>
      </c>
      <c r="O17" s="57">
        <f t="shared" si="0"/>
        <v>98663</v>
      </c>
      <c r="P17" s="25">
        <v>1506</v>
      </c>
      <c r="Q17" s="18" t="s">
        <v>1781</v>
      </c>
      <c r="R17" s="21">
        <v>0</v>
      </c>
      <c r="S17" s="2"/>
    </row>
    <row r="18" spans="1:19" s="9" customFormat="1" x14ac:dyDescent="0.2">
      <c r="A18" s="7">
        <v>9</v>
      </c>
      <c r="B18" s="18">
        <v>4147</v>
      </c>
      <c r="C18" s="19" t="s">
        <v>1785</v>
      </c>
      <c r="D18" s="76">
        <v>237225180</v>
      </c>
      <c r="E18" s="19" t="s">
        <v>1786</v>
      </c>
      <c r="F18" s="78" t="s">
        <v>1471</v>
      </c>
      <c r="G18" s="79">
        <v>2121</v>
      </c>
      <c r="H18" s="29" t="s">
        <v>20</v>
      </c>
      <c r="I18" s="29" t="s">
        <v>19</v>
      </c>
      <c r="J18" s="81" t="s">
        <v>1787</v>
      </c>
      <c r="K18" s="56" t="s">
        <v>1778</v>
      </c>
      <c r="L18" s="32">
        <v>0</v>
      </c>
      <c r="M18" s="32">
        <v>1319</v>
      </c>
      <c r="N18" s="56" t="s">
        <v>1778</v>
      </c>
      <c r="O18" s="57">
        <f t="shared" si="0"/>
        <v>2121</v>
      </c>
      <c r="P18" s="25">
        <v>1506</v>
      </c>
      <c r="Q18" s="18" t="s">
        <v>1781</v>
      </c>
      <c r="R18" s="21">
        <v>0</v>
      </c>
      <c r="S18" s="2"/>
    </row>
  </sheetData>
  <mergeCells count="21">
    <mergeCell ref="K6:K8"/>
    <mergeCell ref="P6:Q6"/>
    <mergeCell ref="A6:A8"/>
    <mergeCell ref="B6:C6"/>
    <mergeCell ref="D6:G6"/>
    <mergeCell ref="H6:H8"/>
    <mergeCell ref="I6:I8"/>
    <mergeCell ref="F7:F8"/>
    <mergeCell ref="G7:G8"/>
    <mergeCell ref="L6:L8"/>
    <mergeCell ref="M6:M8"/>
    <mergeCell ref="B7:B8"/>
    <mergeCell ref="C7:C8"/>
    <mergeCell ref="D7:D8"/>
    <mergeCell ref="E7:E8"/>
    <mergeCell ref="J6:J8"/>
    <mergeCell ref="R6:R8"/>
    <mergeCell ref="O6:O8"/>
    <mergeCell ref="N6:N8"/>
    <mergeCell ref="P7:P8"/>
    <mergeCell ref="Q7:Q8"/>
  </mergeCells>
  <pageMargins left="0.7" right="0.7" top="0.75" bottom="0.75" header="0.3" footer="0.3"/>
</worksheet>
</file>

<file path=xl/worksheets/sheet1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400-000000000000}">
  <dimension ref="A1:AC26"/>
  <sheetViews>
    <sheetView workbookViewId="0">
      <selection activeCell="B27" sqref="B27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/>
      <c r="C10" s="19"/>
      <c r="D10" s="76"/>
      <c r="E10" s="19"/>
      <c r="F10" s="78"/>
      <c r="G10" s="79"/>
      <c r="H10" s="29" t="s">
        <v>20</v>
      </c>
      <c r="I10" s="29" t="s">
        <v>19</v>
      </c>
      <c r="J10" s="81"/>
      <c r="K10" s="56"/>
      <c r="L10" s="32">
        <v>0</v>
      </c>
      <c r="M10" s="32"/>
      <c r="N10" s="56"/>
      <c r="O10" s="57">
        <f>G10</f>
        <v>0</v>
      </c>
      <c r="P10" s="25"/>
      <c r="Q10" s="18"/>
      <c r="R10" s="21">
        <v>0</v>
      </c>
      <c r="S10" s="2"/>
    </row>
    <row r="11" spans="1:29" s="9" customFormat="1" x14ac:dyDescent="0.2">
      <c r="A11" s="7">
        <v>2</v>
      </c>
      <c r="B11" s="18"/>
      <c r="C11" s="19"/>
      <c r="D11" s="76"/>
      <c r="E11" s="19"/>
      <c r="F11" s="78"/>
      <c r="G11" s="79"/>
      <c r="H11" s="29" t="s">
        <v>20</v>
      </c>
      <c r="I11" s="29" t="s">
        <v>19</v>
      </c>
      <c r="J11" s="81"/>
      <c r="K11" s="56"/>
      <c r="L11" s="32">
        <v>0</v>
      </c>
      <c r="M11" s="32"/>
      <c r="N11" s="56"/>
      <c r="O11" s="57">
        <f>G11</f>
        <v>0</v>
      </c>
      <c r="P11" s="25"/>
      <c r="Q11" s="18"/>
      <c r="R11" s="21">
        <v>0</v>
      </c>
      <c r="S11" s="2"/>
    </row>
    <row r="12" spans="1:29" s="9" customFormat="1" x14ac:dyDescent="0.2">
      <c r="A12" s="7">
        <v>3</v>
      </c>
      <c r="B12" s="18"/>
      <c r="C12" s="19"/>
      <c r="D12" s="76"/>
      <c r="E12" s="19"/>
      <c r="F12" s="78"/>
      <c r="G12" s="79"/>
      <c r="H12" s="29" t="s">
        <v>20</v>
      </c>
      <c r="I12" s="29" t="s">
        <v>19</v>
      </c>
      <c r="J12" s="81"/>
      <c r="K12" s="56"/>
      <c r="L12" s="32">
        <v>0</v>
      </c>
      <c r="M12" s="32"/>
      <c r="N12" s="56"/>
      <c r="O12" s="57">
        <f>G12</f>
        <v>0</v>
      </c>
      <c r="P12" s="25"/>
      <c r="Q12" s="18"/>
      <c r="R12" s="21">
        <v>0</v>
      </c>
      <c r="S12" s="2"/>
    </row>
    <row r="13" spans="1:29" s="9" customFormat="1" x14ac:dyDescent="0.2">
      <c r="A13" s="7">
        <v>4</v>
      </c>
      <c r="B13" s="18"/>
      <c r="C13" s="19"/>
      <c r="D13" s="76"/>
      <c r="E13" s="19"/>
      <c r="F13" s="78"/>
      <c r="G13" s="79"/>
      <c r="H13" s="29" t="s">
        <v>20</v>
      </c>
      <c r="I13" s="29" t="s">
        <v>19</v>
      </c>
      <c r="J13" s="81"/>
      <c r="K13" s="56"/>
      <c r="L13" s="32">
        <v>0</v>
      </c>
      <c r="M13" s="32"/>
      <c r="N13" s="56"/>
      <c r="O13" s="57">
        <f>G13</f>
        <v>0</v>
      </c>
      <c r="P13" s="25"/>
      <c r="Q13" s="18"/>
      <c r="R13" s="21">
        <v>0</v>
      </c>
      <c r="S13" s="2"/>
    </row>
    <row r="14" spans="1:29" s="9" customFormat="1" x14ac:dyDescent="0.2">
      <c r="A14" s="7">
        <v>5</v>
      </c>
      <c r="B14" s="18"/>
      <c r="C14" s="19"/>
      <c r="D14" s="76"/>
      <c r="E14" s="19"/>
      <c r="F14" s="78"/>
      <c r="G14" s="79"/>
      <c r="H14" s="29" t="s">
        <v>20</v>
      </c>
      <c r="I14" s="29" t="s">
        <v>19</v>
      </c>
      <c r="J14" s="81"/>
      <c r="K14" s="56"/>
      <c r="L14" s="32">
        <v>0</v>
      </c>
      <c r="M14" s="32"/>
      <c r="N14" s="56"/>
      <c r="O14" s="57">
        <f t="shared" ref="O14:O22" si="0">G14</f>
        <v>0</v>
      </c>
      <c r="P14" s="25"/>
      <c r="Q14" s="18"/>
      <c r="R14" s="21">
        <v>0</v>
      </c>
      <c r="S14" s="2"/>
    </row>
    <row r="15" spans="1:29" s="9" customFormat="1" x14ac:dyDescent="0.2">
      <c r="A15" s="7">
        <v>6</v>
      </c>
      <c r="B15" s="18"/>
      <c r="C15" s="19"/>
      <c r="D15" s="76"/>
      <c r="E15" s="19"/>
      <c r="F15" s="78"/>
      <c r="G15" s="79"/>
      <c r="H15" s="29" t="s">
        <v>20</v>
      </c>
      <c r="I15" s="29" t="s">
        <v>19</v>
      </c>
      <c r="J15" s="81"/>
      <c r="K15" s="56"/>
      <c r="L15" s="32">
        <v>0</v>
      </c>
      <c r="M15" s="32"/>
      <c r="N15" s="56"/>
      <c r="O15" s="57">
        <f t="shared" si="0"/>
        <v>0</v>
      </c>
      <c r="P15" s="25"/>
      <c r="Q15" s="18"/>
      <c r="R15" s="21">
        <v>0</v>
      </c>
      <c r="S15" s="2"/>
    </row>
    <row r="16" spans="1:29" s="9" customFormat="1" x14ac:dyDescent="0.2">
      <c r="A16" s="7">
        <v>7</v>
      </c>
      <c r="B16" s="18"/>
      <c r="C16" s="19"/>
      <c r="D16" s="76"/>
      <c r="E16" s="19"/>
      <c r="F16" s="78"/>
      <c r="G16" s="79"/>
      <c r="H16" s="29" t="s">
        <v>20</v>
      </c>
      <c r="I16" s="29" t="s">
        <v>19</v>
      </c>
      <c r="J16" s="81"/>
      <c r="K16" s="56"/>
      <c r="L16" s="32">
        <v>0</v>
      </c>
      <c r="M16" s="32"/>
      <c r="N16" s="56"/>
      <c r="O16" s="57">
        <f t="shared" si="0"/>
        <v>0</v>
      </c>
      <c r="P16" s="25"/>
      <c r="Q16" s="18"/>
      <c r="R16" s="21">
        <v>0</v>
      </c>
      <c r="S16" s="2"/>
    </row>
    <row r="17" spans="1:19" s="9" customFormat="1" x14ac:dyDescent="0.2">
      <c r="A17" s="7">
        <v>8</v>
      </c>
      <c r="B17" s="18"/>
      <c r="C17" s="19"/>
      <c r="D17" s="76"/>
      <c r="E17" s="19"/>
      <c r="F17" s="78"/>
      <c r="G17" s="79"/>
      <c r="H17" s="29" t="s">
        <v>20</v>
      </c>
      <c r="I17" s="29" t="s">
        <v>19</v>
      </c>
      <c r="J17" s="81"/>
      <c r="K17" s="56"/>
      <c r="L17" s="32">
        <v>0</v>
      </c>
      <c r="M17" s="32"/>
      <c r="N17" s="56"/>
      <c r="O17" s="57">
        <f t="shared" si="0"/>
        <v>0</v>
      </c>
      <c r="P17" s="25"/>
      <c r="Q17" s="18"/>
      <c r="R17" s="21">
        <v>0</v>
      </c>
      <c r="S17" s="2"/>
    </row>
    <row r="18" spans="1:19" s="9" customFormat="1" x14ac:dyDescent="0.2">
      <c r="A18" s="7">
        <v>9</v>
      </c>
      <c r="B18" s="18"/>
      <c r="C18" s="19"/>
      <c r="D18" s="76"/>
      <c r="E18" s="19"/>
      <c r="F18" s="78"/>
      <c r="G18" s="79"/>
      <c r="H18" s="29" t="s">
        <v>20</v>
      </c>
      <c r="I18" s="29" t="s">
        <v>19</v>
      </c>
      <c r="J18" s="81"/>
      <c r="K18" s="56"/>
      <c r="L18" s="32">
        <v>0</v>
      </c>
      <c r="M18" s="32"/>
      <c r="N18" s="56"/>
      <c r="O18" s="57">
        <f t="shared" si="0"/>
        <v>0</v>
      </c>
      <c r="P18" s="25"/>
      <c r="Q18" s="18"/>
      <c r="R18" s="21">
        <v>0</v>
      </c>
      <c r="S18" s="2"/>
    </row>
    <row r="19" spans="1:19" s="9" customFormat="1" x14ac:dyDescent="0.2">
      <c r="A19" s="7">
        <v>10</v>
      </c>
      <c r="B19" s="18"/>
      <c r="C19" s="19"/>
      <c r="D19" s="76"/>
      <c r="E19" s="19"/>
      <c r="F19" s="78"/>
      <c r="G19" s="79"/>
      <c r="H19" s="29" t="s">
        <v>20</v>
      </c>
      <c r="I19" s="29" t="s">
        <v>19</v>
      </c>
      <c r="J19" s="81"/>
      <c r="K19" s="56"/>
      <c r="L19" s="32">
        <v>0</v>
      </c>
      <c r="M19" s="32"/>
      <c r="N19" s="56"/>
      <c r="O19" s="57">
        <f t="shared" si="0"/>
        <v>0</v>
      </c>
      <c r="P19" s="25"/>
      <c r="Q19" s="18"/>
      <c r="R19" s="21">
        <v>0</v>
      </c>
      <c r="S19" s="2"/>
    </row>
    <row r="20" spans="1:19" s="9" customFormat="1" x14ac:dyDescent="0.2">
      <c r="A20" s="7">
        <v>11</v>
      </c>
      <c r="B20" s="18"/>
      <c r="C20" s="19"/>
      <c r="D20" s="76"/>
      <c r="E20" s="19"/>
      <c r="F20" s="78"/>
      <c r="G20" s="79"/>
      <c r="H20" s="29" t="s">
        <v>20</v>
      </c>
      <c r="I20" s="29" t="s">
        <v>19</v>
      </c>
      <c r="J20" s="81"/>
      <c r="K20" s="56"/>
      <c r="L20" s="32">
        <v>0</v>
      </c>
      <c r="M20" s="32"/>
      <c r="N20" s="56"/>
      <c r="O20" s="57">
        <f t="shared" si="0"/>
        <v>0</v>
      </c>
      <c r="P20" s="25"/>
      <c r="Q20" s="18"/>
      <c r="R20" s="21">
        <v>0</v>
      </c>
      <c r="S20" s="2"/>
    </row>
    <row r="21" spans="1:19" s="9" customFormat="1" x14ac:dyDescent="0.2">
      <c r="A21" s="7">
        <v>12</v>
      </c>
      <c r="B21" s="18"/>
      <c r="C21" s="19"/>
      <c r="D21" s="76"/>
      <c r="E21" s="19"/>
      <c r="F21" s="78"/>
      <c r="G21" s="79"/>
      <c r="H21" s="29" t="s">
        <v>1392</v>
      </c>
      <c r="I21" s="29" t="s">
        <v>19</v>
      </c>
      <c r="J21" s="81"/>
      <c r="K21" s="56"/>
      <c r="L21" s="32">
        <v>0</v>
      </c>
      <c r="M21" s="32"/>
      <c r="N21" s="56"/>
      <c r="O21" s="57">
        <f t="shared" si="0"/>
        <v>0</v>
      </c>
      <c r="P21" s="25"/>
      <c r="Q21" s="18"/>
      <c r="R21" s="21">
        <v>0</v>
      </c>
      <c r="S21" s="2"/>
    </row>
    <row r="22" spans="1:19" s="9" customFormat="1" x14ac:dyDescent="0.2">
      <c r="A22" s="7">
        <v>13</v>
      </c>
      <c r="B22" s="18"/>
      <c r="C22" s="19"/>
      <c r="D22" s="76"/>
      <c r="E22" s="19"/>
      <c r="F22" s="78"/>
      <c r="G22" s="79"/>
      <c r="H22" s="29" t="s">
        <v>1392</v>
      </c>
      <c r="I22" s="29" t="s">
        <v>19</v>
      </c>
      <c r="J22" s="81"/>
      <c r="K22" s="56"/>
      <c r="L22" s="32">
        <v>0</v>
      </c>
      <c r="M22" s="32"/>
      <c r="N22" s="56"/>
      <c r="O22" s="57">
        <f t="shared" si="0"/>
        <v>0</v>
      </c>
      <c r="P22" s="25"/>
      <c r="Q22" s="18"/>
      <c r="R22" s="21">
        <v>0</v>
      </c>
      <c r="S22" s="2"/>
    </row>
    <row r="26" spans="1:19" x14ac:dyDescent="0.2">
      <c r="B26" t="s">
        <v>1788</v>
      </c>
    </row>
  </sheetData>
  <mergeCells count="21">
    <mergeCell ref="K6:K8"/>
    <mergeCell ref="P6:Q6"/>
    <mergeCell ref="A6:A8"/>
    <mergeCell ref="B6:C6"/>
    <mergeCell ref="D6:G6"/>
    <mergeCell ref="H6:H8"/>
    <mergeCell ref="I6:I8"/>
    <mergeCell ref="F7:F8"/>
    <mergeCell ref="G7:G8"/>
    <mergeCell ref="L6:L8"/>
    <mergeCell ref="M6:M8"/>
    <mergeCell ref="B7:B8"/>
    <mergeCell ref="C7:C8"/>
    <mergeCell ref="D7:D8"/>
    <mergeCell ref="E7:E8"/>
    <mergeCell ref="J6:J8"/>
    <mergeCell ref="R6:R8"/>
    <mergeCell ref="O6:O8"/>
    <mergeCell ref="N6:N8"/>
    <mergeCell ref="P7:P8"/>
    <mergeCell ref="Q7:Q8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AC28"/>
  <sheetViews>
    <sheetView topLeftCell="A16" workbookViewId="0">
      <selection activeCell="T28" sqref="T28"/>
    </sheetView>
  </sheetViews>
  <sheetFormatPr defaultRowHeight="12.75" x14ac:dyDescent="0.2"/>
  <cols>
    <col min="1" max="1" width="6.28515625" style="10" customWidth="1"/>
    <col min="2" max="2" width="9.7109375" style="6" customWidth="1"/>
    <col min="3" max="3" width="12.42578125" style="6" customWidth="1"/>
    <col min="4" max="4" width="14.42578125" style="6" customWidth="1"/>
    <col min="5" max="5" width="14.28515625" style="6" customWidth="1"/>
    <col min="6" max="6" width="20.140625" style="6" customWidth="1"/>
    <col min="7" max="7" width="12.42578125" style="6" customWidth="1"/>
    <col min="8" max="8" width="9.85546875" style="6" customWidth="1"/>
    <col min="9" max="9" width="15" style="6" customWidth="1"/>
    <col min="10" max="10" width="30.140625" style="6" customWidth="1"/>
    <col min="11" max="11" width="13.28515625" style="6" customWidth="1"/>
    <col min="12" max="13" width="9.28515625" style="6" customWidth="1"/>
    <col min="14" max="14" width="10.42578125" style="6" customWidth="1"/>
    <col min="15" max="15" width="11.85546875" style="6" customWidth="1"/>
    <col min="16" max="16" width="11.28515625" style="6" customWidth="1"/>
    <col min="17" max="17" width="12.42578125" style="6" customWidth="1"/>
    <col min="18" max="18" width="8.710937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0.100000000000001" customHeight="1" x14ac:dyDescent="0.2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7.75" customHeight="1" x14ac:dyDescent="0.2">
      <c r="A10" s="11">
        <v>1</v>
      </c>
      <c r="B10" s="18">
        <v>34885</v>
      </c>
      <c r="C10" s="19" t="s">
        <v>150</v>
      </c>
      <c r="D10" s="18">
        <v>6317558</v>
      </c>
      <c r="E10" s="19" t="s">
        <v>150</v>
      </c>
      <c r="F10" s="29" t="s">
        <v>222</v>
      </c>
      <c r="G10" s="20">
        <v>24613.96</v>
      </c>
      <c r="H10" s="18" t="s">
        <v>20</v>
      </c>
      <c r="I10" s="18" t="s">
        <v>19</v>
      </c>
      <c r="J10" s="11" t="s">
        <v>223</v>
      </c>
      <c r="K10" s="19" t="s">
        <v>181</v>
      </c>
      <c r="L10" s="21">
        <v>0</v>
      </c>
      <c r="M10" s="21">
        <v>3066</v>
      </c>
      <c r="N10" s="19" t="s">
        <v>56</v>
      </c>
      <c r="O10" s="22">
        <f>G10</f>
        <v>24613.96</v>
      </c>
      <c r="P10" s="21">
        <v>3958</v>
      </c>
      <c r="Q10" s="23" t="s">
        <v>221</v>
      </c>
      <c r="R10" s="21">
        <v>0</v>
      </c>
      <c r="S10" s="2"/>
    </row>
    <row r="11" spans="1:29" ht="49.5" hidden="1" customHeight="1" x14ac:dyDescent="0.2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ref="O11:O28" si="0">G11</f>
        <v>0</v>
      </c>
      <c r="P11" s="21"/>
      <c r="Q11" s="12"/>
      <c r="R11" s="21"/>
    </row>
    <row r="12" spans="1:29" ht="24.75" customHeight="1" x14ac:dyDescent="0.2">
      <c r="A12" s="15">
        <v>2</v>
      </c>
      <c r="B12" s="14">
        <v>34969</v>
      </c>
      <c r="C12" s="24" t="s">
        <v>150</v>
      </c>
      <c r="D12" s="14">
        <v>2029706</v>
      </c>
      <c r="E12" s="24" t="s">
        <v>47</v>
      </c>
      <c r="F12" s="29" t="s">
        <v>224</v>
      </c>
      <c r="G12" s="14">
        <v>2382.38</v>
      </c>
      <c r="H12" s="18" t="s">
        <v>20</v>
      </c>
      <c r="I12" s="18" t="s">
        <v>19</v>
      </c>
      <c r="J12" s="11" t="s">
        <v>143</v>
      </c>
      <c r="K12" s="24" t="s">
        <v>181</v>
      </c>
      <c r="L12" s="14">
        <v>0</v>
      </c>
      <c r="M12" s="25">
        <v>3164</v>
      </c>
      <c r="N12" s="24" t="s">
        <v>118</v>
      </c>
      <c r="O12" s="22">
        <f t="shared" si="0"/>
        <v>2382.38</v>
      </c>
      <c r="P12" s="21">
        <v>3957</v>
      </c>
      <c r="Q12" s="24" t="s">
        <v>221</v>
      </c>
      <c r="R12" s="14">
        <v>0</v>
      </c>
    </row>
    <row r="13" spans="1:29" ht="28.5" customHeight="1" x14ac:dyDescent="0.2">
      <c r="A13" s="15">
        <v>3</v>
      </c>
      <c r="B13" s="14">
        <v>34810</v>
      </c>
      <c r="C13" s="24" t="s">
        <v>47</v>
      </c>
      <c r="D13" s="14">
        <v>40587</v>
      </c>
      <c r="E13" s="24" t="s">
        <v>47</v>
      </c>
      <c r="F13" s="29" t="s">
        <v>225</v>
      </c>
      <c r="G13" s="14">
        <v>511.7</v>
      </c>
      <c r="H13" s="18" t="s">
        <v>20</v>
      </c>
      <c r="I13" s="18" t="s">
        <v>19</v>
      </c>
      <c r="J13" s="24" t="s">
        <v>226</v>
      </c>
      <c r="K13" s="24" t="s">
        <v>45</v>
      </c>
      <c r="L13" s="14">
        <v>0</v>
      </c>
      <c r="M13" s="14">
        <v>3209</v>
      </c>
      <c r="N13" s="25" t="s">
        <v>168</v>
      </c>
      <c r="O13" s="22">
        <f t="shared" si="0"/>
        <v>511.7</v>
      </c>
      <c r="P13" s="14">
        <v>3956</v>
      </c>
      <c r="Q13" s="24" t="s">
        <v>221</v>
      </c>
      <c r="R13" s="14">
        <v>0</v>
      </c>
    </row>
    <row r="14" spans="1:29" ht="27" customHeight="1" x14ac:dyDescent="0.2">
      <c r="A14" s="15">
        <v>4</v>
      </c>
      <c r="B14" s="14">
        <v>37252</v>
      </c>
      <c r="C14" s="24" t="s">
        <v>140</v>
      </c>
      <c r="D14" s="14">
        <v>358</v>
      </c>
      <c r="E14" s="24" t="s">
        <v>44</v>
      </c>
      <c r="F14" s="18" t="s">
        <v>227</v>
      </c>
      <c r="G14" s="14">
        <v>526</v>
      </c>
      <c r="H14" s="18" t="s">
        <v>20</v>
      </c>
      <c r="I14" s="18" t="s">
        <v>19</v>
      </c>
      <c r="J14" s="24" t="s">
        <v>228</v>
      </c>
      <c r="K14" s="24" t="s">
        <v>140</v>
      </c>
      <c r="L14" s="14">
        <v>0</v>
      </c>
      <c r="M14" s="14">
        <v>3200</v>
      </c>
      <c r="N14" s="25" t="s">
        <v>168</v>
      </c>
      <c r="O14" s="22">
        <f t="shared" si="0"/>
        <v>526</v>
      </c>
      <c r="P14" s="14">
        <v>3959</v>
      </c>
      <c r="Q14" s="24" t="s">
        <v>221</v>
      </c>
      <c r="R14" s="14">
        <v>0</v>
      </c>
    </row>
    <row r="15" spans="1:29" ht="32.25" customHeight="1" x14ac:dyDescent="0.2">
      <c r="A15" s="15">
        <v>5</v>
      </c>
      <c r="B15" s="14">
        <v>35502</v>
      </c>
      <c r="C15" s="24" t="s">
        <v>229</v>
      </c>
      <c r="D15" s="14">
        <v>2300000002912</v>
      </c>
      <c r="E15" s="24" t="s">
        <v>114</v>
      </c>
      <c r="F15" s="24" t="s">
        <v>153</v>
      </c>
      <c r="G15" s="14">
        <v>9737</v>
      </c>
      <c r="H15" s="18" t="s">
        <v>20</v>
      </c>
      <c r="I15" s="18" t="s">
        <v>19</v>
      </c>
      <c r="J15" s="24" t="s">
        <v>154</v>
      </c>
      <c r="K15" s="24" t="s">
        <v>229</v>
      </c>
      <c r="L15" s="14">
        <v>0</v>
      </c>
      <c r="M15" s="14">
        <v>3133</v>
      </c>
      <c r="N15" s="25" t="s">
        <v>125</v>
      </c>
      <c r="O15" s="22">
        <f t="shared" si="0"/>
        <v>9737</v>
      </c>
      <c r="P15" s="14">
        <v>3954</v>
      </c>
      <c r="Q15" s="24" t="s">
        <v>221</v>
      </c>
      <c r="R15" s="14">
        <v>0</v>
      </c>
    </row>
    <row r="16" spans="1:29" ht="32.25" customHeight="1" x14ac:dyDescent="0.2">
      <c r="A16" s="15">
        <v>6</v>
      </c>
      <c r="B16" s="14">
        <v>34809</v>
      </c>
      <c r="C16" s="24" t="s">
        <v>47</v>
      </c>
      <c r="D16" s="14">
        <v>1744</v>
      </c>
      <c r="E16" s="24" t="s">
        <v>47</v>
      </c>
      <c r="F16" s="24" t="s">
        <v>230</v>
      </c>
      <c r="G16" s="14">
        <v>330.82</v>
      </c>
      <c r="H16" s="18" t="s">
        <v>20</v>
      </c>
      <c r="I16" s="18" t="s">
        <v>19</v>
      </c>
      <c r="J16" s="24" t="s">
        <v>231</v>
      </c>
      <c r="K16" s="24" t="s">
        <v>150</v>
      </c>
      <c r="L16" s="14">
        <v>0</v>
      </c>
      <c r="M16" s="14">
        <v>3205</v>
      </c>
      <c r="N16" s="25" t="s">
        <v>168</v>
      </c>
      <c r="O16" s="22">
        <f t="shared" si="0"/>
        <v>330.82</v>
      </c>
      <c r="P16" s="14">
        <v>3953</v>
      </c>
      <c r="Q16" s="24" t="s">
        <v>221</v>
      </c>
      <c r="R16" s="14">
        <v>0</v>
      </c>
    </row>
    <row r="17" spans="1:18" ht="27" customHeight="1" x14ac:dyDescent="0.2">
      <c r="A17" s="15">
        <v>7</v>
      </c>
      <c r="B17" s="14">
        <v>35302</v>
      </c>
      <c r="C17" s="24" t="s">
        <v>181</v>
      </c>
      <c r="D17" s="14">
        <v>9084051</v>
      </c>
      <c r="E17" s="24" t="s">
        <v>150</v>
      </c>
      <c r="F17" s="24" t="s">
        <v>232</v>
      </c>
      <c r="G17" s="14">
        <v>2975</v>
      </c>
      <c r="H17" s="18" t="s">
        <v>20</v>
      </c>
      <c r="I17" s="18" t="s">
        <v>19</v>
      </c>
      <c r="J17" s="24" t="s">
        <v>233</v>
      </c>
      <c r="K17" s="24" t="s">
        <v>44</v>
      </c>
      <c r="L17" s="14">
        <v>0</v>
      </c>
      <c r="M17" s="14">
        <v>3201</v>
      </c>
      <c r="N17" s="25" t="s">
        <v>168</v>
      </c>
      <c r="O17" s="22">
        <f t="shared" si="0"/>
        <v>2975</v>
      </c>
      <c r="P17" s="14">
        <v>3952</v>
      </c>
      <c r="Q17" s="24" t="s">
        <v>221</v>
      </c>
      <c r="R17" s="14">
        <v>0</v>
      </c>
    </row>
    <row r="18" spans="1:18" ht="30" customHeight="1" x14ac:dyDescent="0.2">
      <c r="A18" s="15">
        <v>8</v>
      </c>
      <c r="B18" s="14">
        <v>36851</v>
      </c>
      <c r="C18" s="24" t="s">
        <v>102</v>
      </c>
      <c r="D18" s="14">
        <v>1945</v>
      </c>
      <c r="E18" s="24" t="s">
        <v>150</v>
      </c>
      <c r="F18" s="24" t="s">
        <v>57</v>
      </c>
      <c r="G18" s="14">
        <v>122.5</v>
      </c>
      <c r="H18" s="18" t="s">
        <v>20</v>
      </c>
      <c r="I18" s="18" t="s">
        <v>19</v>
      </c>
      <c r="J18" s="24" t="s">
        <v>234</v>
      </c>
      <c r="K18" s="24" t="s">
        <v>102</v>
      </c>
      <c r="L18" s="14">
        <v>0</v>
      </c>
      <c r="M18" s="14">
        <v>3165</v>
      </c>
      <c r="N18" s="25" t="s">
        <v>140</v>
      </c>
      <c r="O18" s="22">
        <f t="shared" si="0"/>
        <v>122.5</v>
      </c>
      <c r="P18" s="14">
        <v>3951</v>
      </c>
      <c r="Q18" s="24" t="s">
        <v>221</v>
      </c>
      <c r="R18" s="14">
        <v>0</v>
      </c>
    </row>
    <row r="19" spans="1:18" ht="36" customHeight="1" x14ac:dyDescent="0.2">
      <c r="A19" s="15">
        <v>9</v>
      </c>
      <c r="B19" s="14">
        <v>34804</v>
      </c>
      <c r="C19" s="24" t="s">
        <v>47</v>
      </c>
      <c r="D19" s="14">
        <v>2028226</v>
      </c>
      <c r="E19" s="24" t="s">
        <v>47</v>
      </c>
      <c r="F19" s="24" t="s">
        <v>73</v>
      </c>
      <c r="G19" s="14">
        <v>1515.99</v>
      </c>
      <c r="H19" s="18" t="s">
        <v>20</v>
      </c>
      <c r="I19" s="18" t="s">
        <v>19</v>
      </c>
      <c r="J19" s="24" t="s">
        <v>235</v>
      </c>
      <c r="K19" s="24" t="s">
        <v>47</v>
      </c>
      <c r="L19" s="14">
        <v>0</v>
      </c>
      <c r="M19" s="14">
        <v>3127</v>
      </c>
      <c r="N19" s="25" t="s">
        <v>125</v>
      </c>
      <c r="O19" s="22">
        <f t="shared" si="0"/>
        <v>1515.99</v>
      </c>
      <c r="P19" s="14">
        <v>3955</v>
      </c>
      <c r="Q19" s="24" t="s">
        <v>221</v>
      </c>
      <c r="R19" s="14">
        <v>0</v>
      </c>
    </row>
    <row r="20" spans="1:18" ht="30.75" customHeight="1" x14ac:dyDescent="0.2">
      <c r="A20" s="15">
        <v>10</v>
      </c>
      <c r="B20" s="14">
        <v>35175</v>
      </c>
      <c r="C20" s="24" t="s">
        <v>114</v>
      </c>
      <c r="D20" s="14">
        <v>2028251</v>
      </c>
      <c r="E20" s="24" t="s">
        <v>114</v>
      </c>
      <c r="F20" s="24" t="s">
        <v>73</v>
      </c>
      <c r="G20" s="14">
        <v>2260.16</v>
      </c>
      <c r="H20" s="18" t="s">
        <v>20</v>
      </c>
      <c r="I20" s="18" t="s">
        <v>19</v>
      </c>
      <c r="J20" s="24" t="s">
        <v>236</v>
      </c>
      <c r="K20" s="24" t="s">
        <v>181</v>
      </c>
      <c r="L20" s="14">
        <v>0</v>
      </c>
      <c r="M20" s="14">
        <v>3128</v>
      </c>
      <c r="N20" s="25" t="s">
        <v>125</v>
      </c>
      <c r="O20" s="22">
        <f t="shared" si="0"/>
        <v>2260.16</v>
      </c>
      <c r="P20" s="14">
        <v>3955</v>
      </c>
      <c r="Q20" s="24" t="s">
        <v>221</v>
      </c>
      <c r="R20" s="14">
        <v>0</v>
      </c>
    </row>
    <row r="21" spans="1:18" ht="31.5" customHeight="1" x14ac:dyDescent="0.2">
      <c r="A21" s="15">
        <v>11</v>
      </c>
      <c r="B21" s="14">
        <v>35143</v>
      </c>
      <c r="C21" s="24" t="s">
        <v>114</v>
      </c>
      <c r="D21" s="14">
        <v>2028248</v>
      </c>
      <c r="E21" s="24" t="s">
        <v>114</v>
      </c>
      <c r="F21" s="24" t="s">
        <v>73</v>
      </c>
      <c r="G21" s="14">
        <v>8008.84</v>
      </c>
      <c r="H21" s="18" t="s">
        <v>20</v>
      </c>
      <c r="I21" s="18" t="s">
        <v>19</v>
      </c>
      <c r="J21" s="18" t="s">
        <v>237</v>
      </c>
      <c r="K21" s="24" t="s">
        <v>181</v>
      </c>
      <c r="L21" s="14">
        <v>0</v>
      </c>
      <c r="M21" s="14">
        <v>3129</v>
      </c>
      <c r="N21" s="25" t="s">
        <v>239</v>
      </c>
      <c r="O21" s="22">
        <f t="shared" si="0"/>
        <v>8008.84</v>
      </c>
      <c r="P21" s="14">
        <v>3955</v>
      </c>
      <c r="Q21" s="24" t="s">
        <v>221</v>
      </c>
      <c r="R21" s="14">
        <v>0</v>
      </c>
    </row>
    <row r="22" spans="1:18" ht="33" customHeight="1" x14ac:dyDescent="0.2">
      <c r="A22" s="15">
        <v>12</v>
      </c>
      <c r="B22" s="14">
        <v>34852</v>
      </c>
      <c r="C22" s="24" t="s">
        <v>47</v>
      </c>
      <c r="D22" s="14">
        <v>2028235</v>
      </c>
      <c r="E22" s="24" t="s">
        <v>47</v>
      </c>
      <c r="F22" s="24" t="s">
        <v>73</v>
      </c>
      <c r="G22" s="14">
        <v>2628.35</v>
      </c>
      <c r="H22" s="18" t="s">
        <v>20</v>
      </c>
      <c r="I22" s="18" t="s">
        <v>19</v>
      </c>
      <c r="J22" s="24" t="s">
        <v>238</v>
      </c>
      <c r="K22" s="24" t="s">
        <v>114</v>
      </c>
      <c r="L22" s="14">
        <v>0</v>
      </c>
      <c r="M22" s="14">
        <v>3132</v>
      </c>
      <c r="N22" s="25" t="s">
        <v>125</v>
      </c>
      <c r="O22" s="22">
        <f t="shared" si="0"/>
        <v>2628.35</v>
      </c>
      <c r="P22" s="14">
        <v>3955</v>
      </c>
      <c r="Q22" s="24" t="s">
        <v>221</v>
      </c>
      <c r="R22" s="14">
        <v>0</v>
      </c>
    </row>
    <row r="23" spans="1:18" ht="33.75" customHeight="1" x14ac:dyDescent="0.2">
      <c r="A23" s="15">
        <v>13</v>
      </c>
      <c r="B23" s="14">
        <v>34992</v>
      </c>
      <c r="C23" s="25" t="s">
        <v>150</v>
      </c>
      <c r="D23" s="14">
        <v>2028244</v>
      </c>
      <c r="E23" s="24" t="s">
        <v>150</v>
      </c>
      <c r="F23" s="24" t="s">
        <v>73</v>
      </c>
      <c r="G23" s="14">
        <v>1518.45</v>
      </c>
      <c r="H23" s="18" t="s">
        <v>20</v>
      </c>
      <c r="I23" s="18" t="s">
        <v>19</v>
      </c>
      <c r="J23" s="24" t="s">
        <v>240</v>
      </c>
      <c r="K23" s="24" t="s">
        <v>114</v>
      </c>
      <c r="L23" s="14">
        <v>0</v>
      </c>
      <c r="M23" s="14">
        <v>3130</v>
      </c>
      <c r="N23" s="25" t="s">
        <v>239</v>
      </c>
      <c r="O23" s="22">
        <f t="shared" si="0"/>
        <v>1518.45</v>
      </c>
      <c r="P23" s="14">
        <v>3955</v>
      </c>
      <c r="Q23" s="24" t="s">
        <v>221</v>
      </c>
      <c r="R23" s="14">
        <v>0</v>
      </c>
    </row>
    <row r="24" spans="1:18" ht="30" customHeight="1" x14ac:dyDescent="0.2">
      <c r="A24" s="15">
        <v>14</v>
      </c>
      <c r="B24" s="14">
        <v>34807</v>
      </c>
      <c r="C24" s="25" t="s">
        <v>47</v>
      </c>
      <c r="D24" s="14">
        <v>2028229</v>
      </c>
      <c r="E24" s="24" t="s">
        <v>47</v>
      </c>
      <c r="F24" s="24" t="s">
        <v>73</v>
      </c>
      <c r="G24" s="14">
        <v>799</v>
      </c>
      <c r="H24" s="18" t="s">
        <v>20</v>
      </c>
      <c r="I24" s="18" t="s">
        <v>19</v>
      </c>
      <c r="J24" s="24" t="s">
        <v>241</v>
      </c>
      <c r="K24" s="24" t="s">
        <v>114</v>
      </c>
      <c r="L24" s="14">
        <v>0</v>
      </c>
      <c r="M24" s="14">
        <v>3131</v>
      </c>
      <c r="N24" s="25" t="s">
        <v>125</v>
      </c>
      <c r="O24" s="22">
        <f t="shared" si="0"/>
        <v>799</v>
      </c>
      <c r="P24" s="14">
        <v>3955</v>
      </c>
      <c r="Q24" s="24" t="s">
        <v>221</v>
      </c>
      <c r="R24" s="14">
        <v>0</v>
      </c>
    </row>
    <row r="25" spans="1:18" ht="36" customHeight="1" x14ac:dyDescent="0.2">
      <c r="A25" s="13">
        <v>15</v>
      </c>
      <c r="B25" s="14">
        <v>35461</v>
      </c>
      <c r="C25" s="25" t="s">
        <v>229</v>
      </c>
      <c r="D25" s="14">
        <v>602196</v>
      </c>
      <c r="E25" s="24" t="s">
        <v>229</v>
      </c>
      <c r="F25" s="24" t="s">
        <v>257</v>
      </c>
      <c r="G25" s="14">
        <v>70</v>
      </c>
      <c r="H25" s="18" t="s">
        <v>20</v>
      </c>
      <c r="I25" s="18" t="s">
        <v>19</v>
      </c>
      <c r="J25" s="18" t="s">
        <v>258</v>
      </c>
      <c r="K25" s="24" t="s">
        <v>43</v>
      </c>
      <c r="L25" s="14">
        <v>0</v>
      </c>
      <c r="M25" s="14">
        <v>3236</v>
      </c>
      <c r="N25" s="25" t="s">
        <v>221</v>
      </c>
      <c r="O25" s="14">
        <f t="shared" si="0"/>
        <v>70</v>
      </c>
      <c r="P25" s="14">
        <v>3967</v>
      </c>
      <c r="Q25" s="24" t="s">
        <v>221</v>
      </c>
      <c r="R25" s="14">
        <v>0</v>
      </c>
    </row>
    <row r="26" spans="1:18" ht="28.5" customHeight="1" x14ac:dyDescent="0.2">
      <c r="A26" s="13">
        <v>16</v>
      </c>
      <c r="B26" s="14">
        <v>37377</v>
      </c>
      <c r="C26" s="25" t="s">
        <v>155</v>
      </c>
      <c r="D26" s="14">
        <v>92549</v>
      </c>
      <c r="E26" s="24" t="s">
        <v>259</v>
      </c>
      <c r="F26" s="24" t="s">
        <v>71</v>
      </c>
      <c r="G26" s="14">
        <v>348.41</v>
      </c>
      <c r="H26" s="18" t="s">
        <v>20</v>
      </c>
      <c r="I26" s="18" t="s">
        <v>19</v>
      </c>
      <c r="J26" s="24" t="s">
        <v>260</v>
      </c>
      <c r="K26" s="24" t="s">
        <v>166</v>
      </c>
      <c r="L26" s="14">
        <v>0</v>
      </c>
      <c r="M26" s="14">
        <v>3225</v>
      </c>
      <c r="N26" s="25" t="s">
        <v>221</v>
      </c>
      <c r="O26" s="14">
        <f t="shared" si="0"/>
        <v>348.41</v>
      </c>
      <c r="P26" s="14">
        <v>3963</v>
      </c>
      <c r="Q26" s="24" t="s">
        <v>221</v>
      </c>
      <c r="R26" s="14">
        <v>0</v>
      </c>
    </row>
    <row r="27" spans="1:18" ht="24.75" customHeight="1" x14ac:dyDescent="0.2">
      <c r="A27" s="13">
        <v>17</v>
      </c>
      <c r="B27" s="14">
        <v>26930</v>
      </c>
      <c r="C27" s="25" t="s">
        <v>118</v>
      </c>
      <c r="D27" s="14">
        <v>17014530</v>
      </c>
      <c r="E27" s="24" t="s">
        <v>102</v>
      </c>
      <c r="F27" s="24" t="s">
        <v>261</v>
      </c>
      <c r="G27" s="14">
        <v>5840</v>
      </c>
      <c r="H27" s="18" t="s">
        <v>20</v>
      </c>
      <c r="I27" s="18" t="s">
        <v>19</v>
      </c>
      <c r="J27" s="24" t="s">
        <v>262</v>
      </c>
      <c r="K27" s="24" t="s">
        <v>118</v>
      </c>
      <c r="L27" s="14">
        <v>0</v>
      </c>
      <c r="M27" s="14">
        <v>3227</v>
      </c>
      <c r="N27" s="25" t="s">
        <v>221</v>
      </c>
      <c r="O27" s="14">
        <f t="shared" si="0"/>
        <v>5840</v>
      </c>
      <c r="P27" s="14">
        <v>3962</v>
      </c>
      <c r="Q27" s="24" t="s">
        <v>221</v>
      </c>
      <c r="R27" s="14">
        <v>0</v>
      </c>
    </row>
    <row r="28" spans="1:18" ht="38.25" customHeight="1" x14ac:dyDescent="0.2">
      <c r="A28" s="13">
        <v>18</v>
      </c>
      <c r="B28" s="14">
        <v>37804</v>
      </c>
      <c r="C28" s="25" t="s">
        <v>168</v>
      </c>
      <c r="D28" s="14">
        <v>2000053703</v>
      </c>
      <c r="E28" s="24" t="s">
        <v>168</v>
      </c>
      <c r="F28" s="24" t="s">
        <v>263</v>
      </c>
      <c r="G28" s="14">
        <v>656.65</v>
      </c>
      <c r="H28" s="18" t="s">
        <v>162</v>
      </c>
      <c r="I28" s="18" t="s">
        <v>19</v>
      </c>
      <c r="J28" s="18" t="s">
        <v>264</v>
      </c>
      <c r="K28" s="24" t="s">
        <v>168</v>
      </c>
      <c r="L28" s="14">
        <v>0</v>
      </c>
      <c r="M28" s="14">
        <v>3224</v>
      </c>
      <c r="N28" s="25" t="s">
        <v>221</v>
      </c>
      <c r="O28" s="14">
        <f t="shared" si="0"/>
        <v>656.65</v>
      </c>
      <c r="P28" s="14">
        <v>135</v>
      </c>
      <c r="Q28" s="24" t="s">
        <v>221</v>
      </c>
      <c r="R28" s="14">
        <v>0</v>
      </c>
    </row>
  </sheetData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honeticPr fontId="10" type="noConversion"/>
  <pageMargins left="0.7" right="0.7" top="0.75" bottom="0.75" header="0.3" footer="0.3"/>
</worksheet>
</file>

<file path=xl/worksheets/sheet1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500-000000000000}">
  <dimension ref="A1:AC10"/>
  <sheetViews>
    <sheetView workbookViewId="0">
      <selection activeCell="I11" sqref="I11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5.5" x14ac:dyDescent="0.2">
      <c r="A10" s="7">
        <v>1</v>
      </c>
      <c r="B10" s="18">
        <v>26779</v>
      </c>
      <c r="C10" s="19" t="s">
        <v>1789</v>
      </c>
      <c r="D10" s="76">
        <v>110766</v>
      </c>
      <c r="E10" s="19" t="s">
        <v>1790</v>
      </c>
      <c r="F10" s="78" t="s">
        <v>71</v>
      </c>
      <c r="G10" s="79">
        <v>1348.1</v>
      </c>
      <c r="H10" s="29" t="s">
        <v>20</v>
      </c>
      <c r="I10" s="29" t="s">
        <v>19</v>
      </c>
      <c r="J10" s="81" t="s">
        <v>1791</v>
      </c>
      <c r="K10" s="56" t="s">
        <v>1792</v>
      </c>
      <c r="L10" s="32">
        <v>0</v>
      </c>
      <c r="M10" s="32">
        <v>1478</v>
      </c>
      <c r="N10" s="56" t="s">
        <v>1793</v>
      </c>
      <c r="O10" s="57">
        <f>G10</f>
        <v>1348.1</v>
      </c>
      <c r="P10" s="25">
        <v>1610</v>
      </c>
      <c r="Q10" s="18" t="s">
        <v>1794</v>
      </c>
      <c r="R10" s="21">
        <v>0</v>
      </c>
      <c r="S10" s="2"/>
    </row>
  </sheetData>
  <mergeCells count="21">
    <mergeCell ref="K6:K8"/>
    <mergeCell ref="P6:Q6"/>
    <mergeCell ref="A6:A8"/>
    <mergeCell ref="B6:C6"/>
    <mergeCell ref="D6:G6"/>
    <mergeCell ref="H6:H8"/>
    <mergeCell ref="I6:I8"/>
    <mergeCell ref="F7:F8"/>
    <mergeCell ref="G7:G8"/>
    <mergeCell ref="L6:L8"/>
    <mergeCell ref="M6:M8"/>
    <mergeCell ref="B7:B8"/>
    <mergeCell ref="C7:C8"/>
    <mergeCell ref="D7:D8"/>
    <mergeCell ref="E7:E8"/>
    <mergeCell ref="J6:J8"/>
    <mergeCell ref="R6:R8"/>
    <mergeCell ref="O6:O8"/>
    <mergeCell ref="N6:N8"/>
    <mergeCell ref="P7:P8"/>
    <mergeCell ref="Q7:Q8"/>
  </mergeCells>
  <pageMargins left="0.7" right="0.7" top="0.75" bottom="0.75" header="0.3" footer="0.3"/>
</worksheet>
</file>

<file path=xl/worksheets/sheet1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600-000000000000}">
  <dimension ref="A1:AC28"/>
  <sheetViews>
    <sheetView topLeftCell="A5" workbookViewId="0">
      <selection activeCell="P23" sqref="P23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4" x14ac:dyDescent="0.2">
      <c r="A10" s="7">
        <v>1</v>
      </c>
      <c r="B10" s="18">
        <v>27826</v>
      </c>
      <c r="C10" s="19" t="s">
        <v>1807</v>
      </c>
      <c r="D10" s="76">
        <v>223050933</v>
      </c>
      <c r="E10" s="19" t="s">
        <v>1399</v>
      </c>
      <c r="F10" s="78" t="s">
        <v>1795</v>
      </c>
      <c r="G10" s="79">
        <f>206.25</f>
        <v>206.25</v>
      </c>
      <c r="H10" s="29" t="s">
        <v>20</v>
      </c>
      <c r="I10" s="29" t="s">
        <v>19</v>
      </c>
      <c r="J10" s="81" t="s">
        <v>1809</v>
      </c>
      <c r="K10" s="56" t="s">
        <v>1806</v>
      </c>
      <c r="L10" s="32">
        <v>0</v>
      </c>
      <c r="M10" s="32">
        <v>1481</v>
      </c>
      <c r="N10" s="56" t="s">
        <v>1806</v>
      </c>
      <c r="O10" s="57">
        <f t="shared" ref="O10:O19" si="0">G10</f>
        <v>206.25</v>
      </c>
      <c r="P10" s="25">
        <v>1613</v>
      </c>
      <c r="Q10" s="18" t="s">
        <v>979</v>
      </c>
      <c r="R10" s="21">
        <v>0</v>
      </c>
      <c r="S10" s="2"/>
    </row>
    <row r="11" spans="1:29" s="9" customFormat="1" ht="24" x14ac:dyDescent="0.2">
      <c r="A11" s="7">
        <v>2</v>
      </c>
      <c r="B11" s="18">
        <v>27831</v>
      </c>
      <c r="C11" s="19" t="s">
        <v>1807</v>
      </c>
      <c r="D11" s="76">
        <v>223040691</v>
      </c>
      <c r="E11" s="19" t="s">
        <v>1266</v>
      </c>
      <c r="F11" s="78" t="s">
        <v>1795</v>
      </c>
      <c r="G11" s="79">
        <v>304.98</v>
      </c>
      <c r="H11" s="29" t="s">
        <v>20</v>
      </c>
      <c r="I11" s="29" t="s">
        <v>19</v>
      </c>
      <c r="J11" s="81" t="s">
        <v>1809</v>
      </c>
      <c r="K11" s="56" t="s">
        <v>1806</v>
      </c>
      <c r="L11" s="32">
        <v>0</v>
      </c>
      <c r="M11" s="32">
        <v>1482</v>
      </c>
      <c r="N11" s="56" t="s">
        <v>1806</v>
      </c>
      <c r="O11" s="57">
        <f t="shared" si="0"/>
        <v>304.98</v>
      </c>
      <c r="P11" s="25">
        <v>1613</v>
      </c>
      <c r="Q11" s="18" t="s">
        <v>979</v>
      </c>
      <c r="R11" s="21">
        <v>0</v>
      </c>
      <c r="S11" s="2"/>
    </row>
    <row r="12" spans="1:29" s="9" customFormat="1" ht="24" x14ac:dyDescent="0.2">
      <c r="A12" s="7">
        <v>3</v>
      </c>
      <c r="B12" s="18">
        <v>27827</v>
      </c>
      <c r="C12" s="19" t="s">
        <v>1807</v>
      </c>
      <c r="D12" s="76">
        <v>223040842</v>
      </c>
      <c r="E12" s="19" t="s">
        <v>1246</v>
      </c>
      <c r="F12" s="78" t="s">
        <v>1795</v>
      </c>
      <c r="G12" s="79">
        <v>166.24</v>
      </c>
      <c r="H12" s="29" t="s">
        <v>20</v>
      </c>
      <c r="I12" s="29" t="s">
        <v>19</v>
      </c>
      <c r="J12" s="81" t="s">
        <v>1808</v>
      </c>
      <c r="K12" s="56" t="s">
        <v>1806</v>
      </c>
      <c r="L12" s="32">
        <v>0</v>
      </c>
      <c r="M12" s="32">
        <v>1483</v>
      </c>
      <c r="N12" s="56" t="s">
        <v>1806</v>
      </c>
      <c r="O12" s="57">
        <f t="shared" si="0"/>
        <v>166.24</v>
      </c>
      <c r="P12" s="25">
        <v>1613</v>
      </c>
      <c r="Q12" s="18" t="s">
        <v>979</v>
      </c>
      <c r="R12" s="21">
        <v>0</v>
      </c>
      <c r="S12" s="2"/>
    </row>
    <row r="13" spans="1:29" s="9" customFormat="1" x14ac:dyDescent="0.2">
      <c r="A13" s="7">
        <v>4</v>
      </c>
      <c r="B13" s="18">
        <v>27943</v>
      </c>
      <c r="C13" s="19" t="s">
        <v>1804</v>
      </c>
      <c r="D13" s="76">
        <v>111824</v>
      </c>
      <c r="E13" s="19" t="s">
        <v>1805</v>
      </c>
      <c r="F13" s="78" t="s">
        <v>1796</v>
      </c>
      <c r="G13" s="79">
        <f>1161.55</f>
        <v>1161.55</v>
      </c>
      <c r="H13" s="29" t="s">
        <v>20</v>
      </c>
      <c r="I13" s="29" t="s">
        <v>19</v>
      </c>
      <c r="J13" s="81" t="s">
        <v>1803</v>
      </c>
      <c r="K13" s="56" t="s">
        <v>1806</v>
      </c>
      <c r="L13" s="32">
        <v>0</v>
      </c>
      <c r="M13" s="32">
        <v>1469</v>
      </c>
      <c r="N13" s="56" t="s">
        <v>1806</v>
      </c>
      <c r="O13" s="57">
        <f t="shared" si="0"/>
        <v>1161.55</v>
      </c>
      <c r="P13" s="25">
        <v>1614</v>
      </c>
      <c r="Q13" s="18" t="s">
        <v>979</v>
      </c>
      <c r="R13" s="21">
        <v>0</v>
      </c>
      <c r="S13" s="2"/>
    </row>
    <row r="14" spans="1:29" s="9" customFormat="1" x14ac:dyDescent="0.2">
      <c r="A14" s="7">
        <v>5</v>
      </c>
      <c r="B14" s="18">
        <v>28084</v>
      </c>
      <c r="C14" s="19" t="s">
        <v>1801</v>
      </c>
      <c r="D14" s="76">
        <v>109680</v>
      </c>
      <c r="E14" s="19" t="s">
        <v>1802</v>
      </c>
      <c r="F14" s="78" t="s">
        <v>1796</v>
      </c>
      <c r="G14" s="79">
        <v>1210.25</v>
      </c>
      <c r="H14" s="29" t="s">
        <v>20</v>
      </c>
      <c r="I14" s="29" t="s">
        <v>19</v>
      </c>
      <c r="J14" s="81" t="s">
        <v>1803</v>
      </c>
      <c r="K14" s="56" t="s">
        <v>1794</v>
      </c>
      <c r="L14" s="32">
        <v>0</v>
      </c>
      <c r="M14" s="32">
        <v>1490</v>
      </c>
      <c r="N14" s="56" t="s">
        <v>1794</v>
      </c>
      <c r="O14" s="57">
        <f t="shared" si="0"/>
        <v>1210.25</v>
      </c>
      <c r="P14" s="25">
        <v>1614</v>
      </c>
      <c r="Q14" s="18" t="s">
        <v>979</v>
      </c>
      <c r="R14" s="21">
        <v>0</v>
      </c>
      <c r="S14" s="2"/>
    </row>
    <row r="15" spans="1:29" s="9" customFormat="1" x14ac:dyDescent="0.2">
      <c r="A15" s="7">
        <v>6</v>
      </c>
      <c r="B15" s="18">
        <v>25280</v>
      </c>
      <c r="C15" s="19" t="s">
        <v>1745</v>
      </c>
      <c r="D15" s="76">
        <v>23003983</v>
      </c>
      <c r="E15" s="19" t="s">
        <v>1718</v>
      </c>
      <c r="F15" s="78" t="s">
        <v>273</v>
      </c>
      <c r="G15" s="79">
        <f>914.06</f>
        <v>914.06</v>
      </c>
      <c r="H15" s="29" t="s">
        <v>20</v>
      </c>
      <c r="I15" s="29" t="s">
        <v>19</v>
      </c>
      <c r="J15" s="81" t="s">
        <v>1782</v>
      </c>
      <c r="K15" s="56" t="s">
        <v>1716</v>
      </c>
      <c r="L15" s="32">
        <v>0</v>
      </c>
      <c r="M15" s="32">
        <v>1257</v>
      </c>
      <c r="N15" s="56" t="s">
        <v>1737</v>
      </c>
      <c r="O15" s="57">
        <f t="shared" si="0"/>
        <v>914.06</v>
      </c>
      <c r="P15" s="25">
        <v>1619</v>
      </c>
      <c r="Q15" s="18" t="s">
        <v>979</v>
      </c>
      <c r="R15" s="21">
        <v>0</v>
      </c>
      <c r="S15" s="2"/>
    </row>
    <row r="16" spans="1:29" s="9" customFormat="1" ht="25.5" x14ac:dyDescent="0.2">
      <c r="A16" s="7">
        <v>7</v>
      </c>
      <c r="B16" s="18">
        <v>25274</v>
      </c>
      <c r="C16" s="19" t="s">
        <v>1745</v>
      </c>
      <c r="D16" s="76">
        <v>23003984</v>
      </c>
      <c r="E16" s="19" t="s">
        <v>1718</v>
      </c>
      <c r="F16" s="78" t="s">
        <v>273</v>
      </c>
      <c r="G16" s="79">
        <v>667.64</v>
      </c>
      <c r="H16" s="29" t="s">
        <v>20</v>
      </c>
      <c r="I16" s="29" t="s">
        <v>19</v>
      </c>
      <c r="J16" s="81" t="s">
        <v>1800</v>
      </c>
      <c r="K16" s="56" t="s">
        <v>1716</v>
      </c>
      <c r="L16" s="32">
        <v>0</v>
      </c>
      <c r="M16" s="32">
        <v>1256</v>
      </c>
      <c r="N16" s="56" t="s">
        <v>1737</v>
      </c>
      <c r="O16" s="57">
        <f t="shared" si="0"/>
        <v>667.64</v>
      </c>
      <c r="P16" s="25">
        <v>1619</v>
      </c>
      <c r="Q16" s="18" t="s">
        <v>979</v>
      </c>
      <c r="R16" s="21">
        <v>0</v>
      </c>
      <c r="S16" s="2"/>
    </row>
    <row r="17" spans="1:19" s="9" customFormat="1" x14ac:dyDescent="0.2">
      <c r="A17" s="7">
        <v>8</v>
      </c>
      <c r="B17" s="18">
        <v>25173</v>
      </c>
      <c r="C17" s="19" t="s">
        <v>1745</v>
      </c>
      <c r="D17" s="76">
        <v>217533</v>
      </c>
      <c r="E17" s="19" t="s">
        <v>1718</v>
      </c>
      <c r="F17" s="78" t="s">
        <v>1528</v>
      </c>
      <c r="G17" s="79">
        <f>1330.7</f>
        <v>1330.7</v>
      </c>
      <c r="H17" s="29" t="s">
        <v>20</v>
      </c>
      <c r="I17" s="29" t="s">
        <v>19</v>
      </c>
      <c r="J17" s="81" t="s">
        <v>1799</v>
      </c>
      <c r="K17" s="56" t="s">
        <v>1716</v>
      </c>
      <c r="L17" s="32">
        <v>0</v>
      </c>
      <c r="M17" s="32">
        <v>1260</v>
      </c>
      <c r="N17" s="56" t="s">
        <v>1737</v>
      </c>
      <c r="O17" s="57">
        <f t="shared" si="0"/>
        <v>1330.7</v>
      </c>
      <c r="P17" s="25">
        <v>1620</v>
      </c>
      <c r="Q17" s="18" t="s">
        <v>979</v>
      </c>
      <c r="R17" s="21">
        <v>0</v>
      </c>
      <c r="S17" s="2"/>
    </row>
    <row r="18" spans="1:19" s="9" customFormat="1" x14ac:dyDescent="0.2">
      <c r="A18" s="7">
        <v>9</v>
      </c>
      <c r="B18" s="18">
        <v>24953</v>
      </c>
      <c r="C18" s="19" t="s">
        <v>1718</v>
      </c>
      <c r="D18" s="76">
        <v>216748</v>
      </c>
      <c r="E18" s="19" t="s">
        <v>1671</v>
      </c>
      <c r="F18" s="78" t="s">
        <v>1528</v>
      </c>
      <c r="G18" s="79">
        <v>1286.8</v>
      </c>
      <c r="H18" s="29" t="s">
        <v>20</v>
      </c>
      <c r="I18" s="29" t="s">
        <v>19</v>
      </c>
      <c r="J18" s="81" t="s">
        <v>1799</v>
      </c>
      <c r="K18" s="56" t="s">
        <v>1736</v>
      </c>
      <c r="L18" s="32">
        <v>0</v>
      </c>
      <c r="M18" s="32">
        <v>1620</v>
      </c>
      <c r="N18" s="56" t="s">
        <v>1736</v>
      </c>
      <c r="O18" s="57">
        <f t="shared" si="0"/>
        <v>1286.8</v>
      </c>
      <c r="P18" s="25">
        <v>1620</v>
      </c>
      <c r="Q18" s="18" t="s">
        <v>979</v>
      </c>
      <c r="R18" s="21">
        <v>0</v>
      </c>
      <c r="S18" s="2"/>
    </row>
    <row r="19" spans="1:19" s="9" customFormat="1" x14ac:dyDescent="0.2">
      <c r="A19" s="7">
        <v>10</v>
      </c>
      <c r="B19" s="18">
        <v>24958</v>
      </c>
      <c r="C19" s="19" t="s">
        <v>1718</v>
      </c>
      <c r="D19" s="76">
        <v>216861</v>
      </c>
      <c r="E19" s="19" t="s">
        <v>1692</v>
      </c>
      <c r="F19" s="78" t="s">
        <v>1528</v>
      </c>
      <c r="G19" s="79">
        <v>2447.2199999999998</v>
      </c>
      <c r="H19" s="29" t="s">
        <v>20</v>
      </c>
      <c r="I19" s="29" t="s">
        <v>19</v>
      </c>
      <c r="J19" s="81" t="s">
        <v>1799</v>
      </c>
      <c r="K19" s="56" t="s">
        <v>1736</v>
      </c>
      <c r="L19" s="32">
        <v>0</v>
      </c>
      <c r="M19" s="32">
        <v>1236</v>
      </c>
      <c r="N19" s="56" t="s">
        <v>1737</v>
      </c>
      <c r="O19" s="57">
        <f t="shared" si="0"/>
        <v>2447.2199999999998</v>
      </c>
      <c r="P19" s="25">
        <v>1620</v>
      </c>
      <c r="Q19" s="18" t="s">
        <v>979</v>
      </c>
      <c r="R19" s="21">
        <v>0</v>
      </c>
      <c r="S19" s="2"/>
    </row>
    <row r="20" spans="1:19" s="9" customFormat="1" x14ac:dyDescent="0.2">
      <c r="A20" s="7">
        <v>11</v>
      </c>
      <c r="B20" s="18">
        <v>4261</v>
      </c>
      <c r="C20" s="19" t="s">
        <v>1801</v>
      </c>
      <c r="D20" s="76">
        <v>11677</v>
      </c>
      <c r="E20" s="19" t="s">
        <v>1813</v>
      </c>
      <c r="F20" s="78" t="s">
        <v>1797</v>
      </c>
      <c r="G20" s="79">
        <v>990</v>
      </c>
      <c r="H20" s="29" t="s">
        <v>20</v>
      </c>
      <c r="I20" s="29" t="s">
        <v>19</v>
      </c>
      <c r="J20" s="81" t="s">
        <v>1814</v>
      </c>
      <c r="K20" s="56" t="s">
        <v>1794</v>
      </c>
      <c r="L20" s="32">
        <v>0</v>
      </c>
      <c r="M20" s="32">
        <v>1491</v>
      </c>
      <c r="N20" s="56" t="s">
        <v>1794</v>
      </c>
      <c r="O20" s="57">
        <f t="shared" ref="O20:O28" si="1">G20</f>
        <v>990</v>
      </c>
      <c r="P20" s="25">
        <v>1623</v>
      </c>
      <c r="Q20" s="18" t="s">
        <v>979</v>
      </c>
      <c r="R20" s="21">
        <v>0</v>
      </c>
      <c r="S20" s="2"/>
    </row>
    <row r="21" spans="1:19" s="9" customFormat="1" x14ac:dyDescent="0.2">
      <c r="A21" s="7">
        <v>12</v>
      </c>
      <c r="B21" s="18">
        <v>4255</v>
      </c>
      <c r="C21" s="19" t="s">
        <v>1801</v>
      </c>
      <c r="D21" s="76">
        <v>4571</v>
      </c>
      <c r="E21" s="19" t="s">
        <v>1813</v>
      </c>
      <c r="F21" s="78" t="s">
        <v>1798</v>
      </c>
      <c r="G21" s="79">
        <v>3890</v>
      </c>
      <c r="H21" s="29" t="s">
        <v>20</v>
      </c>
      <c r="I21" s="29" t="s">
        <v>19</v>
      </c>
      <c r="J21" s="81" t="s">
        <v>1815</v>
      </c>
      <c r="K21" s="56" t="s">
        <v>1794</v>
      </c>
      <c r="L21" s="32">
        <v>0</v>
      </c>
      <c r="M21" s="32">
        <v>1492</v>
      </c>
      <c r="N21" s="56" t="s">
        <v>1794</v>
      </c>
      <c r="O21" s="57">
        <f t="shared" si="1"/>
        <v>3890</v>
      </c>
      <c r="P21" s="25">
        <v>1624</v>
      </c>
      <c r="Q21" s="18" t="s">
        <v>979</v>
      </c>
      <c r="R21" s="21">
        <v>0</v>
      </c>
      <c r="S21" s="2"/>
    </row>
    <row r="22" spans="1:19" s="9" customFormat="1" x14ac:dyDescent="0.2">
      <c r="A22" s="7">
        <v>13</v>
      </c>
      <c r="B22" s="18">
        <v>4131</v>
      </c>
      <c r="C22" s="19" t="s">
        <v>1822</v>
      </c>
      <c r="D22" s="76">
        <v>567</v>
      </c>
      <c r="E22" s="19" t="s">
        <v>1789</v>
      </c>
      <c r="F22" s="78" t="s">
        <v>1491</v>
      </c>
      <c r="G22" s="79">
        <f>1047</f>
        <v>1047</v>
      </c>
      <c r="H22" s="29" t="s">
        <v>20</v>
      </c>
      <c r="I22" s="29" t="s">
        <v>19</v>
      </c>
      <c r="J22" s="81" t="s">
        <v>1823</v>
      </c>
      <c r="K22" s="56" t="s">
        <v>1792</v>
      </c>
      <c r="L22" s="32">
        <v>0</v>
      </c>
      <c r="M22" s="32">
        <v>1399</v>
      </c>
      <c r="N22" s="56" t="s">
        <v>1821</v>
      </c>
      <c r="O22" s="57">
        <f t="shared" si="1"/>
        <v>1047</v>
      </c>
      <c r="P22" s="25">
        <v>1625</v>
      </c>
      <c r="Q22" s="18" t="s">
        <v>979</v>
      </c>
      <c r="R22" s="21">
        <v>0</v>
      </c>
      <c r="S22" s="2"/>
    </row>
    <row r="23" spans="1:19" s="9" customFormat="1" x14ac:dyDescent="0.2">
      <c r="A23" s="7">
        <v>14</v>
      </c>
      <c r="B23" s="18">
        <v>4197</v>
      </c>
      <c r="C23" s="19" t="s">
        <v>1819</v>
      </c>
      <c r="D23" s="76">
        <v>566</v>
      </c>
      <c r="E23" s="19" t="s">
        <v>1789</v>
      </c>
      <c r="F23" s="78" t="s">
        <v>1491</v>
      </c>
      <c r="G23" s="79">
        <v>26085.11</v>
      </c>
      <c r="H23" s="29" t="s">
        <v>20</v>
      </c>
      <c r="I23" s="29" t="s">
        <v>19</v>
      </c>
      <c r="J23" s="81" t="s">
        <v>1820</v>
      </c>
      <c r="K23" s="56" t="s">
        <v>1792</v>
      </c>
      <c r="L23" s="32">
        <v>0</v>
      </c>
      <c r="M23" s="32">
        <v>1413</v>
      </c>
      <c r="N23" s="56" t="s">
        <v>1821</v>
      </c>
      <c r="O23" s="57">
        <f>G23</f>
        <v>26085.11</v>
      </c>
      <c r="P23" s="25">
        <v>1625</v>
      </c>
      <c r="Q23" s="18" t="s">
        <v>979</v>
      </c>
      <c r="R23" s="21">
        <v>0</v>
      </c>
      <c r="S23" s="2"/>
    </row>
    <row r="24" spans="1:19" s="9" customFormat="1" x14ac:dyDescent="0.2">
      <c r="A24" s="7">
        <v>15</v>
      </c>
      <c r="B24" s="18">
        <v>4263</v>
      </c>
      <c r="C24" s="19" t="s">
        <v>1801</v>
      </c>
      <c r="D24" s="76">
        <v>11707</v>
      </c>
      <c r="E24" s="19" t="s">
        <v>1801</v>
      </c>
      <c r="F24" s="78" t="s">
        <v>1797</v>
      </c>
      <c r="G24" s="79">
        <v>990</v>
      </c>
      <c r="H24" s="29" t="s">
        <v>20</v>
      </c>
      <c r="I24" s="29" t="s">
        <v>19</v>
      </c>
      <c r="J24" s="81" t="s">
        <v>1816</v>
      </c>
      <c r="K24" s="56" t="s">
        <v>1794</v>
      </c>
      <c r="L24" s="32">
        <v>0</v>
      </c>
      <c r="M24" s="32">
        <v>1497</v>
      </c>
      <c r="N24" s="56" t="s">
        <v>1794</v>
      </c>
      <c r="O24" s="57">
        <f t="shared" si="1"/>
        <v>990</v>
      </c>
      <c r="P24" s="25">
        <v>1628</v>
      </c>
      <c r="Q24" s="18" t="s">
        <v>979</v>
      </c>
      <c r="R24" s="21">
        <v>0</v>
      </c>
      <c r="S24" s="2"/>
    </row>
    <row r="25" spans="1:19" s="9" customFormat="1" x14ac:dyDescent="0.2">
      <c r="A25" s="7">
        <v>16</v>
      </c>
      <c r="B25" s="18">
        <v>4257</v>
      </c>
      <c r="C25" s="19" t="s">
        <v>1801</v>
      </c>
      <c r="D25" s="76">
        <v>4645</v>
      </c>
      <c r="E25" s="19" t="s">
        <v>1801</v>
      </c>
      <c r="F25" s="78" t="s">
        <v>1798</v>
      </c>
      <c r="G25" s="79">
        <v>3910</v>
      </c>
      <c r="H25" s="29" t="s">
        <v>20</v>
      </c>
      <c r="I25" s="29" t="s">
        <v>19</v>
      </c>
      <c r="J25" s="81" t="s">
        <v>1817</v>
      </c>
      <c r="K25" s="56" t="s">
        <v>1794</v>
      </c>
      <c r="L25" s="32">
        <v>0</v>
      </c>
      <c r="M25" s="32">
        <v>1498</v>
      </c>
      <c r="N25" s="56" t="s">
        <v>1794</v>
      </c>
      <c r="O25" s="57">
        <f t="shared" si="1"/>
        <v>3910</v>
      </c>
      <c r="P25" s="25">
        <v>1629</v>
      </c>
      <c r="Q25" s="18" t="s">
        <v>979</v>
      </c>
      <c r="R25" s="21">
        <v>0</v>
      </c>
      <c r="S25" s="2"/>
    </row>
    <row r="26" spans="1:19" s="9" customFormat="1" x14ac:dyDescent="0.2">
      <c r="A26" s="7">
        <v>17</v>
      </c>
      <c r="B26" s="18">
        <v>4260</v>
      </c>
      <c r="C26" s="19" t="s">
        <v>1801</v>
      </c>
      <c r="D26" s="76">
        <v>11678</v>
      </c>
      <c r="E26" s="19" t="s">
        <v>1813</v>
      </c>
      <c r="F26" s="78" t="s">
        <v>1797</v>
      </c>
      <c r="G26" s="79">
        <v>990</v>
      </c>
      <c r="H26" s="29" t="s">
        <v>20</v>
      </c>
      <c r="I26" s="29" t="s">
        <v>19</v>
      </c>
      <c r="J26" s="81" t="s">
        <v>1816</v>
      </c>
      <c r="K26" s="56" t="s">
        <v>1794</v>
      </c>
      <c r="L26" s="32">
        <v>0</v>
      </c>
      <c r="M26" s="32">
        <v>1495</v>
      </c>
      <c r="N26" s="56" t="s">
        <v>1794</v>
      </c>
      <c r="O26" s="57">
        <f t="shared" si="1"/>
        <v>990</v>
      </c>
      <c r="P26" s="25">
        <v>1626</v>
      </c>
      <c r="Q26" s="18" t="s">
        <v>979</v>
      </c>
      <c r="R26" s="21">
        <v>0</v>
      </c>
      <c r="S26" s="2"/>
    </row>
    <row r="27" spans="1:19" s="9" customFormat="1" x14ac:dyDescent="0.2">
      <c r="A27" s="7">
        <v>18</v>
      </c>
      <c r="B27" s="18">
        <v>4262</v>
      </c>
      <c r="C27" s="19" t="s">
        <v>1801</v>
      </c>
      <c r="D27" s="76">
        <v>4573</v>
      </c>
      <c r="E27" s="19" t="s">
        <v>1813</v>
      </c>
      <c r="F27" s="78" t="s">
        <v>1798</v>
      </c>
      <c r="G27" s="79">
        <v>3890</v>
      </c>
      <c r="H27" s="29" t="s">
        <v>20</v>
      </c>
      <c r="I27" s="29" t="s">
        <v>19</v>
      </c>
      <c r="J27" s="81" t="s">
        <v>1818</v>
      </c>
      <c r="K27" s="56" t="s">
        <v>1794</v>
      </c>
      <c r="L27" s="32">
        <v>0</v>
      </c>
      <c r="M27" s="32">
        <v>1496</v>
      </c>
      <c r="N27" s="56" t="s">
        <v>1794</v>
      </c>
      <c r="O27" s="57">
        <f t="shared" si="1"/>
        <v>3890</v>
      </c>
      <c r="P27" s="25">
        <v>1627</v>
      </c>
      <c r="Q27" s="18" t="s">
        <v>979</v>
      </c>
      <c r="R27" s="21">
        <v>0</v>
      </c>
      <c r="S27" s="2"/>
    </row>
    <row r="28" spans="1:19" s="9" customFormat="1" ht="24" x14ac:dyDescent="0.2">
      <c r="A28" s="7">
        <v>19</v>
      </c>
      <c r="B28" s="18">
        <v>27860</v>
      </c>
      <c r="C28" s="19" t="s">
        <v>1807</v>
      </c>
      <c r="D28" s="76">
        <v>223031037</v>
      </c>
      <c r="E28" s="19" t="s">
        <v>1810</v>
      </c>
      <c r="F28" s="78" t="s">
        <v>1795</v>
      </c>
      <c r="G28" s="79">
        <v>128.75</v>
      </c>
      <c r="H28" s="29" t="s">
        <v>20</v>
      </c>
      <c r="I28" s="29" t="s">
        <v>19</v>
      </c>
      <c r="J28" s="81" t="s">
        <v>1811</v>
      </c>
      <c r="K28" s="56" t="s">
        <v>1806</v>
      </c>
      <c r="L28" s="32">
        <v>0</v>
      </c>
      <c r="M28" s="32">
        <v>1630</v>
      </c>
      <c r="N28" s="56" t="s">
        <v>1812</v>
      </c>
      <c r="O28" s="57">
        <f t="shared" si="1"/>
        <v>128.75</v>
      </c>
      <c r="P28" s="25">
        <v>1630</v>
      </c>
      <c r="Q28" s="18" t="s">
        <v>979</v>
      </c>
      <c r="R28" s="21">
        <v>0</v>
      </c>
      <c r="S28" s="2"/>
    </row>
  </sheetData>
  <mergeCells count="21">
    <mergeCell ref="K6:K8"/>
    <mergeCell ref="P6:Q6"/>
    <mergeCell ref="A6:A8"/>
    <mergeCell ref="B6:C6"/>
    <mergeCell ref="D6:G6"/>
    <mergeCell ref="H6:H8"/>
    <mergeCell ref="I6:I8"/>
    <mergeCell ref="F7:F8"/>
    <mergeCell ref="G7:G8"/>
    <mergeCell ref="L6:L8"/>
    <mergeCell ref="M6:M8"/>
    <mergeCell ref="B7:B8"/>
    <mergeCell ref="C7:C8"/>
    <mergeCell ref="D7:D8"/>
    <mergeCell ref="E7:E8"/>
    <mergeCell ref="J6:J8"/>
    <mergeCell ref="R6:R8"/>
    <mergeCell ref="O6:O8"/>
    <mergeCell ref="N6:N8"/>
    <mergeCell ref="P7:P8"/>
    <mergeCell ref="Q7:Q8"/>
  </mergeCells>
  <pageMargins left="0.7" right="0.7" top="0.75" bottom="0.75" header="0.3" footer="0.3"/>
</worksheet>
</file>

<file path=xl/worksheets/sheet1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700-000000000000}">
  <dimension ref="A1:AC15"/>
  <sheetViews>
    <sheetView topLeftCell="A3" workbookViewId="0">
      <selection activeCell="N14" sqref="N14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>
        <v>4106</v>
      </c>
      <c r="C10" s="19" t="s">
        <v>1745</v>
      </c>
      <c r="D10" s="76">
        <v>11410</v>
      </c>
      <c r="E10" s="19" t="s">
        <v>1683</v>
      </c>
      <c r="F10" s="78" t="s">
        <v>1797</v>
      </c>
      <c r="G10" s="79">
        <v>990</v>
      </c>
      <c r="H10" s="29" t="s">
        <v>20</v>
      </c>
      <c r="I10" s="29" t="s">
        <v>19</v>
      </c>
      <c r="J10" s="81" t="s">
        <v>1816</v>
      </c>
      <c r="K10" s="56" t="s">
        <v>1716</v>
      </c>
      <c r="L10" s="32">
        <v>0</v>
      </c>
      <c r="M10" s="32">
        <v>1253</v>
      </c>
      <c r="N10" s="56" t="s">
        <v>1737</v>
      </c>
      <c r="O10" s="57">
        <f t="shared" ref="O10:O15" si="0">G10</f>
        <v>990</v>
      </c>
      <c r="P10" s="25">
        <v>1631</v>
      </c>
      <c r="Q10" s="18" t="s">
        <v>1825</v>
      </c>
      <c r="R10" s="21">
        <v>0</v>
      </c>
      <c r="S10" s="2"/>
    </row>
    <row r="11" spans="1:29" s="9" customFormat="1" x14ac:dyDescent="0.2">
      <c r="A11" s="7">
        <v>2</v>
      </c>
      <c r="B11" s="18">
        <v>4107</v>
      </c>
      <c r="C11" s="19" t="s">
        <v>1745</v>
      </c>
      <c r="D11" s="76">
        <v>3889</v>
      </c>
      <c r="E11" s="19" t="s">
        <v>1683</v>
      </c>
      <c r="F11" s="78" t="s">
        <v>1798</v>
      </c>
      <c r="G11" s="79">
        <v>4290</v>
      </c>
      <c r="H11" s="29" t="s">
        <v>20</v>
      </c>
      <c r="I11" s="29" t="s">
        <v>19</v>
      </c>
      <c r="J11" s="81" t="s">
        <v>1826</v>
      </c>
      <c r="K11" s="56" t="s">
        <v>1716</v>
      </c>
      <c r="L11" s="32">
        <v>0</v>
      </c>
      <c r="M11" s="32">
        <v>1254</v>
      </c>
      <c r="N11" s="56" t="s">
        <v>1737</v>
      </c>
      <c r="O11" s="57">
        <f t="shared" si="0"/>
        <v>4290</v>
      </c>
      <c r="P11" s="25">
        <v>1632</v>
      </c>
      <c r="Q11" s="18" t="s">
        <v>1825</v>
      </c>
      <c r="R11" s="21">
        <v>0</v>
      </c>
      <c r="S11" s="2"/>
    </row>
    <row r="12" spans="1:29" s="9" customFormat="1" x14ac:dyDescent="0.2">
      <c r="A12" s="7">
        <v>3</v>
      </c>
      <c r="B12" s="18">
        <v>4109</v>
      </c>
      <c r="C12" s="19" t="s">
        <v>1745</v>
      </c>
      <c r="D12" s="76">
        <v>27305</v>
      </c>
      <c r="E12" s="19" t="s">
        <v>1748</v>
      </c>
      <c r="F12" s="78" t="s">
        <v>87</v>
      </c>
      <c r="G12" s="79">
        <v>4614.26</v>
      </c>
      <c r="H12" s="29" t="s">
        <v>20</v>
      </c>
      <c r="I12" s="29" t="s">
        <v>19</v>
      </c>
      <c r="J12" s="81" t="s">
        <v>1827</v>
      </c>
      <c r="K12" s="56" t="s">
        <v>1716</v>
      </c>
      <c r="L12" s="32">
        <v>0</v>
      </c>
      <c r="M12" s="32">
        <v>1261</v>
      </c>
      <c r="N12" s="56" t="s">
        <v>1737</v>
      </c>
      <c r="O12" s="57">
        <f t="shared" si="0"/>
        <v>4614.26</v>
      </c>
      <c r="P12" s="25">
        <v>1633</v>
      </c>
      <c r="Q12" s="18" t="s">
        <v>1825</v>
      </c>
      <c r="R12" s="21">
        <v>0</v>
      </c>
      <c r="S12" s="2"/>
    </row>
    <row r="13" spans="1:29" s="9" customFormat="1" x14ac:dyDescent="0.2">
      <c r="A13" s="7">
        <v>4</v>
      </c>
      <c r="B13" s="18">
        <v>4100</v>
      </c>
      <c r="C13" s="19" t="s">
        <v>1748</v>
      </c>
      <c r="D13" s="76">
        <v>217200</v>
      </c>
      <c r="E13" s="19" t="s">
        <v>1688</v>
      </c>
      <c r="F13" s="78" t="s">
        <v>1528</v>
      </c>
      <c r="G13" s="79">
        <f>1550.9</f>
        <v>1550.9</v>
      </c>
      <c r="H13" s="29" t="s">
        <v>20</v>
      </c>
      <c r="I13" s="29" t="s">
        <v>19</v>
      </c>
      <c r="J13" s="81" t="s">
        <v>1824</v>
      </c>
      <c r="K13" s="56" t="s">
        <v>1736</v>
      </c>
      <c r="L13" s="32">
        <v>0</v>
      </c>
      <c r="M13" s="32">
        <v>1237</v>
      </c>
      <c r="N13" s="56" t="s">
        <v>1737</v>
      </c>
      <c r="O13" s="57">
        <f t="shared" si="0"/>
        <v>1550.9</v>
      </c>
      <c r="P13" s="25">
        <v>1634</v>
      </c>
      <c r="Q13" s="18" t="s">
        <v>1825</v>
      </c>
      <c r="R13" s="21">
        <v>0</v>
      </c>
      <c r="S13" s="2"/>
    </row>
    <row r="14" spans="1:29" s="9" customFormat="1" x14ac:dyDescent="0.2">
      <c r="A14" s="7">
        <v>5</v>
      </c>
      <c r="B14" s="18">
        <v>4102</v>
      </c>
      <c r="C14" s="19" t="s">
        <v>1748</v>
      </c>
      <c r="D14" s="76">
        <v>217262</v>
      </c>
      <c r="E14" s="19" t="s">
        <v>1687</v>
      </c>
      <c r="F14" s="78" t="s">
        <v>1528</v>
      </c>
      <c r="G14" s="79">
        <v>2846.4</v>
      </c>
      <c r="H14" s="29" t="s">
        <v>20</v>
      </c>
      <c r="I14" s="29" t="s">
        <v>19</v>
      </c>
      <c r="J14" s="81" t="s">
        <v>1824</v>
      </c>
      <c r="K14" s="56" t="s">
        <v>1716</v>
      </c>
      <c r="L14" s="32">
        <v>0</v>
      </c>
      <c r="M14" s="32">
        <v>1259</v>
      </c>
      <c r="N14" s="56" t="s">
        <v>1737</v>
      </c>
      <c r="O14" s="57">
        <f t="shared" si="0"/>
        <v>2846.4</v>
      </c>
      <c r="P14" s="25">
        <v>1634</v>
      </c>
      <c r="Q14" s="18" t="s">
        <v>1825</v>
      </c>
      <c r="R14" s="21">
        <v>0</v>
      </c>
      <c r="S14" s="2"/>
    </row>
    <row r="15" spans="1:29" s="9" customFormat="1" x14ac:dyDescent="0.2">
      <c r="A15" s="7">
        <v>6</v>
      </c>
      <c r="B15" s="18">
        <v>4101</v>
      </c>
      <c r="C15" s="19" t="s">
        <v>1748</v>
      </c>
      <c r="D15" s="76">
        <v>217269</v>
      </c>
      <c r="E15" s="19" t="s">
        <v>1687</v>
      </c>
      <c r="F15" s="78" t="s">
        <v>1528</v>
      </c>
      <c r="G15" s="79">
        <v>3172.34</v>
      </c>
      <c r="H15" s="29" t="s">
        <v>20</v>
      </c>
      <c r="I15" s="29" t="s">
        <v>19</v>
      </c>
      <c r="J15" s="81" t="s">
        <v>1824</v>
      </c>
      <c r="K15" s="56" t="s">
        <v>1716</v>
      </c>
      <c r="L15" s="32">
        <v>0</v>
      </c>
      <c r="M15" s="32">
        <v>1258</v>
      </c>
      <c r="N15" s="56" t="s">
        <v>1737</v>
      </c>
      <c r="O15" s="57">
        <f t="shared" si="0"/>
        <v>3172.34</v>
      </c>
      <c r="P15" s="25">
        <v>1634</v>
      </c>
      <c r="Q15" s="18" t="s">
        <v>1825</v>
      </c>
      <c r="R15" s="21">
        <v>0</v>
      </c>
      <c r="S15" s="2"/>
    </row>
  </sheetData>
  <mergeCells count="21">
    <mergeCell ref="A6:A8"/>
    <mergeCell ref="B6:C6"/>
    <mergeCell ref="D6:G6"/>
    <mergeCell ref="H6:H8"/>
    <mergeCell ref="I6:I8"/>
    <mergeCell ref="F7:F8"/>
    <mergeCell ref="G7:G8"/>
    <mergeCell ref="R6:R8"/>
    <mergeCell ref="B7:B8"/>
    <mergeCell ref="C7:C8"/>
    <mergeCell ref="D7:D8"/>
    <mergeCell ref="E7:E8"/>
    <mergeCell ref="J6:J8"/>
    <mergeCell ref="L6:L8"/>
    <mergeCell ref="M6:M8"/>
    <mergeCell ref="N6:N8"/>
    <mergeCell ref="O6:O8"/>
    <mergeCell ref="P6:Q6"/>
    <mergeCell ref="P7:P8"/>
    <mergeCell ref="Q7:Q8"/>
    <mergeCell ref="K6:K8"/>
  </mergeCells>
  <pageMargins left="0.7" right="0.7" top="0.75" bottom="0.75" header="0.3" footer="0.3"/>
</worksheet>
</file>

<file path=xl/worksheets/sheet1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800-000000000000}">
  <dimension ref="A1:AC20"/>
  <sheetViews>
    <sheetView topLeftCell="A4" workbookViewId="0">
      <selection activeCell="Q21" sqref="Q21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38.25" x14ac:dyDescent="0.2">
      <c r="A10" s="7">
        <v>1</v>
      </c>
      <c r="B10" s="18">
        <v>4115</v>
      </c>
      <c r="C10" s="19" t="s">
        <v>1844</v>
      </c>
      <c r="D10" s="76">
        <v>2014520</v>
      </c>
      <c r="E10" s="19" t="s">
        <v>1844</v>
      </c>
      <c r="F10" s="78" t="s">
        <v>1107</v>
      </c>
      <c r="G10" s="79">
        <f>892.5</f>
        <v>892.5</v>
      </c>
      <c r="H10" s="29" t="s">
        <v>20</v>
      </c>
      <c r="I10" s="29" t="s">
        <v>19</v>
      </c>
      <c r="J10" s="81" t="s">
        <v>1846</v>
      </c>
      <c r="K10" s="56" t="s">
        <v>1738</v>
      </c>
      <c r="L10" s="32">
        <v>0</v>
      </c>
      <c r="M10" s="32">
        <v>1294</v>
      </c>
      <c r="N10" s="56" t="s">
        <v>1754</v>
      </c>
      <c r="O10" s="57">
        <f>G10</f>
        <v>892.5</v>
      </c>
      <c r="P10" s="25">
        <v>1637</v>
      </c>
      <c r="Q10" s="18" t="s">
        <v>1836</v>
      </c>
      <c r="R10" s="21">
        <v>0</v>
      </c>
      <c r="S10" s="2"/>
    </row>
    <row r="11" spans="1:29" s="9" customFormat="1" ht="38.25" x14ac:dyDescent="0.2">
      <c r="A11" s="7">
        <v>2</v>
      </c>
      <c r="B11" s="18">
        <v>4116</v>
      </c>
      <c r="C11" s="19" t="s">
        <v>1844</v>
      </c>
      <c r="D11" s="76">
        <v>20145241</v>
      </c>
      <c r="E11" s="19" t="s">
        <v>1844</v>
      </c>
      <c r="F11" s="78" t="s">
        <v>1107</v>
      </c>
      <c r="G11" s="79">
        <v>7479.45</v>
      </c>
      <c r="H11" s="29" t="s">
        <v>20</v>
      </c>
      <c r="I11" s="29" t="s">
        <v>19</v>
      </c>
      <c r="J11" s="81" t="s">
        <v>1846</v>
      </c>
      <c r="K11" s="56" t="s">
        <v>1738</v>
      </c>
      <c r="L11" s="32">
        <v>0</v>
      </c>
      <c r="M11" s="32">
        <v>1293</v>
      </c>
      <c r="N11" s="56" t="s">
        <v>1754</v>
      </c>
      <c r="O11" s="57">
        <f>G11</f>
        <v>7479.45</v>
      </c>
      <c r="P11" s="25">
        <v>1637</v>
      </c>
      <c r="Q11" s="18" t="s">
        <v>1836</v>
      </c>
      <c r="R11" s="21">
        <v>0</v>
      </c>
      <c r="S11" s="2"/>
    </row>
    <row r="12" spans="1:29" s="9" customFormat="1" x14ac:dyDescent="0.2">
      <c r="A12" s="7">
        <v>3</v>
      </c>
      <c r="B12" s="18">
        <v>4124</v>
      </c>
      <c r="C12" s="19" t="s">
        <v>1843</v>
      </c>
      <c r="D12" s="76">
        <v>23003626</v>
      </c>
      <c r="E12" s="19" t="s">
        <v>1844</v>
      </c>
      <c r="F12" s="78" t="s">
        <v>317</v>
      </c>
      <c r="G12" s="79">
        <v>2905.58</v>
      </c>
      <c r="H12" s="29" t="s">
        <v>20</v>
      </c>
      <c r="I12" s="29" t="s">
        <v>19</v>
      </c>
      <c r="J12" s="81" t="s">
        <v>1845</v>
      </c>
      <c r="K12" s="56" t="s">
        <v>1764</v>
      </c>
      <c r="L12" s="32">
        <v>0</v>
      </c>
      <c r="M12" s="32">
        <v>1297</v>
      </c>
      <c r="N12" s="56" t="s">
        <v>1754</v>
      </c>
      <c r="O12" s="57">
        <f>G12</f>
        <v>2905.58</v>
      </c>
      <c r="P12" s="25">
        <v>1638</v>
      </c>
      <c r="Q12" s="18" t="s">
        <v>1836</v>
      </c>
      <c r="R12" s="21">
        <v>0</v>
      </c>
      <c r="S12" s="2"/>
    </row>
    <row r="13" spans="1:29" s="9" customFormat="1" x14ac:dyDescent="0.2">
      <c r="A13" s="7">
        <v>4</v>
      </c>
      <c r="B13" s="18">
        <v>4097</v>
      </c>
      <c r="C13" s="19" t="s">
        <v>1718</v>
      </c>
      <c r="D13" s="76">
        <v>135749</v>
      </c>
      <c r="E13" s="19" t="s">
        <v>1734</v>
      </c>
      <c r="F13" s="78" t="s">
        <v>148</v>
      </c>
      <c r="G13" s="79">
        <v>1788.39</v>
      </c>
      <c r="H13" s="29" t="s">
        <v>20</v>
      </c>
      <c r="I13" s="29" t="s">
        <v>19</v>
      </c>
      <c r="J13" s="81" t="s">
        <v>1842</v>
      </c>
      <c r="K13" s="56" t="s">
        <v>1736</v>
      </c>
      <c r="L13" s="32">
        <v>0</v>
      </c>
      <c r="M13" s="32">
        <v>1230</v>
      </c>
      <c r="N13" s="56" t="s">
        <v>1736</v>
      </c>
      <c r="O13" s="57">
        <f>G13</f>
        <v>1788.39</v>
      </c>
      <c r="P13" s="25">
        <v>1640</v>
      </c>
      <c r="Q13" s="18" t="s">
        <v>1836</v>
      </c>
      <c r="R13" s="21">
        <v>0</v>
      </c>
      <c r="S13" s="2"/>
    </row>
    <row r="14" spans="1:29" s="9" customFormat="1" x14ac:dyDescent="0.2">
      <c r="A14" s="7">
        <v>5</v>
      </c>
      <c r="B14" s="18">
        <v>4075</v>
      </c>
      <c r="C14" s="19" t="s">
        <v>1734</v>
      </c>
      <c r="D14" s="76">
        <v>21739584</v>
      </c>
      <c r="E14" s="19" t="s">
        <v>1734</v>
      </c>
      <c r="F14" s="78" t="s">
        <v>1828</v>
      </c>
      <c r="G14" s="79">
        <v>72.5</v>
      </c>
      <c r="H14" s="29" t="s">
        <v>20</v>
      </c>
      <c r="I14" s="29" t="s">
        <v>19</v>
      </c>
      <c r="J14" s="81" t="s">
        <v>1839</v>
      </c>
      <c r="K14" s="56" t="s">
        <v>1736</v>
      </c>
      <c r="L14" s="32">
        <v>0</v>
      </c>
      <c r="M14" s="32">
        <v>1291</v>
      </c>
      <c r="N14" s="56" t="s">
        <v>1737</v>
      </c>
      <c r="O14" s="57">
        <f>G14</f>
        <v>72.5</v>
      </c>
      <c r="P14" s="25">
        <v>1641</v>
      </c>
      <c r="Q14" s="18" t="s">
        <v>1836</v>
      </c>
      <c r="R14" s="21">
        <v>0</v>
      </c>
      <c r="S14" s="2"/>
    </row>
    <row r="15" spans="1:29" s="9" customFormat="1" x14ac:dyDescent="0.2">
      <c r="A15" s="7">
        <v>6</v>
      </c>
      <c r="B15" s="18">
        <v>4195</v>
      </c>
      <c r="C15" s="19" t="s">
        <v>1822</v>
      </c>
      <c r="D15" s="76">
        <v>223070193</v>
      </c>
      <c r="E15" s="19" t="s">
        <v>1671</v>
      </c>
      <c r="F15" s="78" t="s">
        <v>1829</v>
      </c>
      <c r="G15" s="79">
        <v>141.25</v>
      </c>
      <c r="H15" s="29" t="s">
        <v>20</v>
      </c>
      <c r="I15" s="29" t="s">
        <v>19</v>
      </c>
      <c r="J15" s="81" t="s">
        <v>1840</v>
      </c>
      <c r="K15" s="56" t="s">
        <v>1841</v>
      </c>
      <c r="L15" s="32">
        <v>0</v>
      </c>
      <c r="M15" s="32">
        <v>1418</v>
      </c>
      <c r="N15" s="56" t="s">
        <v>1821</v>
      </c>
      <c r="O15" s="57">
        <f t="shared" ref="O15:O20" si="0">G15</f>
        <v>141.25</v>
      </c>
      <c r="P15" s="25">
        <v>1642</v>
      </c>
      <c r="Q15" s="18" t="s">
        <v>1836</v>
      </c>
      <c r="R15" s="21">
        <v>0</v>
      </c>
      <c r="S15" s="2"/>
    </row>
    <row r="16" spans="1:29" s="9" customFormat="1" x14ac:dyDescent="0.2">
      <c r="A16" s="7">
        <v>7</v>
      </c>
      <c r="B16" s="18">
        <v>4268</v>
      </c>
      <c r="C16" s="19" t="s">
        <v>1801</v>
      </c>
      <c r="D16" s="76">
        <v>237240548</v>
      </c>
      <c r="E16" s="19" t="s">
        <v>1801</v>
      </c>
      <c r="F16" s="78" t="s">
        <v>1471</v>
      </c>
      <c r="G16" s="79">
        <f>2416</f>
        <v>2416</v>
      </c>
      <c r="H16" s="29" t="s">
        <v>20</v>
      </c>
      <c r="I16" s="29" t="s">
        <v>19</v>
      </c>
      <c r="J16" s="81" t="s">
        <v>1838</v>
      </c>
      <c r="K16" s="56" t="s">
        <v>1812</v>
      </c>
      <c r="L16" s="32">
        <v>0</v>
      </c>
      <c r="M16" s="32">
        <v>1524</v>
      </c>
      <c r="N16" s="56" t="s">
        <v>1825</v>
      </c>
      <c r="O16" s="57">
        <f t="shared" si="0"/>
        <v>2416</v>
      </c>
      <c r="P16" s="25">
        <v>1643</v>
      </c>
      <c r="Q16" s="18" t="s">
        <v>1836</v>
      </c>
      <c r="R16" s="21">
        <v>0</v>
      </c>
      <c r="S16" s="2"/>
    </row>
    <row r="17" spans="1:19" s="9" customFormat="1" x14ac:dyDescent="0.2">
      <c r="A17" s="7">
        <v>8</v>
      </c>
      <c r="B17" s="18">
        <v>4267</v>
      </c>
      <c r="C17" s="19" t="s">
        <v>1801</v>
      </c>
      <c r="D17" s="76">
        <v>237240546</v>
      </c>
      <c r="E17" s="19" t="s">
        <v>1801</v>
      </c>
      <c r="F17" s="78" t="s">
        <v>1471</v>
      </c>
      <c r="G17" s="79">
        <v>15000</v>
      </c>
      <c r="H17" s="29" t="s">
        <v>20</v>
      </c>
      <c r="I17" s="29" t="s">
        <v>19</v>
      </c>
      <c r="J17" s="81" t="s">
        <v>1838</v>
      </c>
      <c r="K17" s="56" t="s">
        <v>1812</v>
      </c>
      <c r="L17" s="32">
        <v>0</v>
      </c>
      <c r="M17" s="32">
        <v>1525</v>
      </c>
      <c r="N17" s="56" t="s">
        <v>1825</v>
      </c>
      <c r="O17" s="57">
        <f>G17</f>
        <v>15000</v>
      </c>
      <c r="P17" s="25">
        <v>1643</v>
      </c>
      <c r="Q17" s="18" t="s">
        <v>1836</v>
      </c>
      <c r="R17" s="21">
        <v>0</v>
      </c>
      <c r="S17" s="2"/>
    </row>
    <row r="18" spans="1:19" s="9" customFormat="1" x14ac:dyDescent="0.2">
      <c r="A18" s="7">
        <v>9</v>
      </c>
      <c r="B18" s="18">
        <v>28364</v>
      </c>
      <c r="C18" s="19" t="s">
        <v>1835</v>
      </c>
      <c r="D18" s="76">
        <v>452</v>
      </c>
      <c r="E18" s="19" t="s">
        <v>1748</v>
      </c>
      <c r="F18" s="78" t="s">
        <v>1830</v>
      </c>
      <c r="G18" s="79">
        <v>80</v>
      </c>
      <c r="H18" s="29" t="s">
        <v>20</v>
      </c>
      <c r="I18" s="29" t="s">
        <v>19</v>
      </c>
      <c r="J18" s="81" t="s">
        <v>1837</v>
      </c>
      <c r="K18" s="56" t="s">
        <v>1825</v>
      </c>
      <c r="L18" s="32">
        <v>0</v>
      </c>
      <c r="M18" s="32">
        <v>1298</v>
      </c>
      <c r="N18" s="56" t="s">
        <v>1754</v>
      </c>
      <c r="O18" s="57">
        <f t="shared" si="0"/>
        <v>80</v>
      </c>
      <c r="P18" s="25">
        <v>1644</v>
      </c>
      <c r="Q18" s="18" t="s">
        <v>1836</v>
      </c>
      <c r="R18" s="21">
        <v>0</v>
      </c>
      <c r="S18" s="2"/>
    </row>
    <row r="19" spans="1:19" s="9" customFormat="1" ht="38.25" x14ac:dyDescent="0.2">
      <c r="A19" s="7">
        <v>10</v>
      </c>
      <c r="B19" s="18">
        <v>28096</v>
      </c>
      <c r="C19" s="19" t="s">
        <v>1801</v>
      </c>
      <c r="D19" s="76">
        <v>112294</v>
      </c>
      <c r="E19" s="19" t="s">
        <v>1833</v>
      </c>
      <c r="F19" s="78" t="s">
        <v>71</v>
      </c>
      <c r="G19" s="79">
        <v>937.44</v>
      </c>
      <c r="H19" s="29" t="s">
        <v>20</v>
      </c>
      <c r="I19" s="29" t="s">
        <v>19</v>
      </c>
      <c r="J19" s="81" t="s">
        <v>1834</v>
      </c>
      <c r="K19" s="56" t="s">
        <v>1794</v>
      </c>
      <c r="L19" s="32">
        <v>0</v>
      </c>
      <c r="M19" s="32">
        <v>1522</v>
      </c>
      <c r="N19" s="56" t="s">
        <v>1825</v>
      </c>
      <c r="O19" s="57">
        <f t="shared" si="0"/>
        <v>937.44</v>
      </c>
      <c r="P19" s="25">
        <v>1645</v>
      </c>
      <c r="Q19" s="18" t="s">
        <v>1836</v>
      </c>
      <c r="R19" s="21">
        <v>0</v>
      </c>
      <c r="S19" s="2"/>
    </row>
    <row r="20" spans="1:19" s="9" customFormat="1" ht="24" x14ac:dyDescent="0.2">
      <c r="A20" s="7">
        <v>11</v>
      </c>
      <c r="B20" s="18">
        <v>27949</v>
      </c>
      <c r="C20" s="19" t="s">
        <v>1804</v>
      </c>
      <c r="D20" s="76">
        <v>8000000220</v>
      </c>
      <c r="E20" s="19" t="s">
        <v>1807</v>
      </c>
      <c r="F20" s="78" t="s">
        <v>1831</v>
      </c>
      <c r="G20" s="79">
        <v>160</v>
      </c>
      <c r="H20" s="29" t="s">
        <v>1832</v>
      </c>
      <c r="I20" s="29" t="s">
        <v>19</v>
      </c>
      <c r="J20" s="81" t="s">
        <v>1847</v>
      </c>
      <c r="K20" s="56" t="s">
        <v>1806</v>
      </c>
      <c r="L20" s="32">
        <v>0</v>
      </c>
      <c r="M20" s="32">
        <v>1523</v>
      </c>
      <c r="N20" s="56" t="s">
        <v>1825</v>
      </c>
      <c r="O20" s="57">
        <f t="shared" si="0"/>
        <v>160</v>
      </c>
      <c r="P20" s="25">
        <v>90</v>
      </c>
      <c r="Q20" s="18" t="s">
        <v>1836</v>
      </c>
      <c r="R20" s="21">
        <v>0</v>
      </c>
      <c r="S20" s="2"/>
    </row>
  </sheetData>
  <mergeCells count="21">
    <mergeCell ref="A6:A8"/>
    <mergeCell ref="B6:C6"/>
    <mergeCell ref="D6:G6"/>
    <mergeCell ref="H6:H8"/>
    <mergeCell ref="I6:I8"/>
    <mergeCell ref="F7:F8"/>
    <mergeCell ref="G7:G8"/>
    <mergeCell ref="R6:R8"/>
    <mergeCell ref="B7:B8"/>
    <mergeCell ref="C7:C8"/>
    <mergeCell ref="D7:D8"/>
    <mergeCell ref="E7:E8"/>
    <mergeCell ref="J6:J8"/>
    <mergeCell ref="L6:L8"/>
    <mergeCell ref="M6:M8"/>
    <mergeCell ref="N6:N8"/>
    <mergeCell ref="O6:O8"/>
    <mergeCell ref="P6:Q6"/>
    <mergeCell ref="P7:P8"/>
    <mergeCell ref="Q7:Q8"/>
    <mergeCell ref="K6:K8"/>
  </mergeCells>
  <pageMargins left="0.7" right="0.7" top="0.75" bottom="0.75" header="0.3" footer="0.3"/>
</worksheet>
</file>

<file path=xl/worksheets/sheet1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900-000000000000}">
  <dimension ref="A1:AC23"/>
  <sheetViews>
    <sheetView workbookViewId="0">
      <selection activeCell="C24" sqref="C24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/>
      <c r="C10" s="19"/>
      <c r="D10" s="76"/>
      <c r="E10" s="19"/>
      <c r="F10" s="78"/>
      <c r="G10" s="79"/>
      <c r="H10" s="29" t="s">
        <v>20</v>
      </c>
      <c r="I10" s="29" t="s">
        <v>19</v>
      </c>
      <c r="J10" s="81"/>
      <c r="K10" s="56"/>
      <c r="L10" s="32">
        <v>0</v>
      </c>
      <c r="M10" s="32"/>
      <c r="N10" s="56"/>
      <c r="O10" s="57">
        <f>G10</f>
        <v>0</v>
      </c>
      <c r="P10" s="25"/>
      <c r="Q10" s="18"/>
      <c r="R10" s="21">
        <v>0</v>
      </c>
      <c r="S10" s="2"/>
    </row>
    <row r="11" spans="1:29" s="9" customFormat="1" x14ac:dyDescent="0.2">
      <c r="A11" s="7">
        <v>2</v>
      </c>
      <c r="B11" s="18"/>
      <c r="C11" s="19"/>
      <c r="D11" s="76"/>
      <c r="E11" s="19"/>
      <c r="F11" s="78"/>
      <c r="G11" s="79"/>
      <c r="H11" s="29" t="s">
        <v>20</v>
      </c>
      <c r="I11" s="29" t="s">
        <v>19</v>
      </c>
      <c r="J11" s="81"/>
      <c r="K11" s="56"/>
      <c r="L11" s="32">
        <v>0</v>
      </c>
      <c r="M11" s="32"/>
      <c r="N11" s="56"/>
      <c r="O11" s="57">
        <f>G11</f>
        <v>0</v>
      </c>
      <c r="P11" s="25"/>
      <c r="Q11" s="18"/>
      <c r="R11" s="21">
        <v>0</v>
      </c>
      <c r="S11" s="2"/>
    </row>
    <row r="12" spans="1:29" s="9" customFormat="1" x14ac:dyDescent="0.2">
      <c r="A12" s="7">
        <v>3</v>
      </c>
      <c r="B12" s="18"/>
      <c r="C12" s="19"/>
      <c r="D12" s="76"/>
      <c r="E12" s="19"/>
      <c r="F12" s="78"/>
      <c r="G12" s="79"/>
      <c r="H12" s="29" t="s">
        <v>20</v>
      </c>
      <c r="I12" s="29" t="s">
        <v>19</v>
      </c>
      <c r="J12" s="81"/>
      <c r="K12" s="56"/>
      <c r="L12" s="32">
        <v>0</v>
      </c>
      <c r="M12" s="32"/>
      <c r="N12" s="56"/>
      <c r="O12" s="57">
        <f>G12</f>
        <v>0</v>
      </c>
      <c r="P12" s="25"/>
      <c r="Q12" s="18"/>
      <c r="R12" s="21">
        <v>0</v>
      </c>
      <c r="S12" s="2"/>
    </row>
    <row r="13" spans="1:29" s="9" customFormat="1" x14ac:dyDescent="0.2">
      <c r="A13" s="7">
        <v>4</v>
      </c>
      <c r="B13" s="18"/>
      <c r="C13" s="19"/>
      <c r="D13" s="76"/>
      <c r="E13" s="19"/>
      <c r="F13" s="78"/>
      <c r="G13" s="79"/>
      <c r="H13" s="29" t="s">
        <v>20</v>
      </c>
      <c r="I13" s="29" t="s">
        <v>19</v>
      </c>
      <c r="J13" s="81"/>
      <c r="K13" s="56"/>
      <c r="L13" s="32">
        <v>0</v>
      </c>
      <c r="M13" s="32"/>
      <c r="N13" s="56"/>
      <c r="O13" s="57">
        <f>G13</f>
        <v>0</v>
      </c>
      <c r="P13" s="25"/>
      <c r="Q13" s="18"/>
      <c r="R13" s="21">
        <v>0</v>
      </c>
      <c r="S13" s="2"/>
    </row>
    <row r="14" spans="1:29" s="9" customFormat="1" x14ac:dyDescent="0.2">
      <c r="A14" s="7">
        <v>5</v>
      </c>
      <c r="B14" s="18"/>
      <c r="C14" s="19"/>
      <c r="D14" s="76"/>
      <c r="E14" s="19"/>
      <c r="F14" s="78"/>
      <c r="G14" s="79"/>
      <c r="H14" s="29" t="s">
        <v>20</v>
      </c>
      <c r="I14" s="29" t="s">
        <v>19</v>
      </c>
      <c r="J14" s="81"/>
      <c r="K14" s="56"/>
      <c r="L14" s="32">
        <v>0</v>
      </c>
      <c r="M14" s="32"/>
      <c r="N14" s="56"/>
      <c r="O14" s="57">
        <f t="shared" ref="O14:O22" si="0">G14</f>
        <v>0</v>
      </c>
      <c r="P14" s="25"/>
      <c r="Q14" s="18"/>
      <c r="R14" s="21">
        <v>0</v>
      </c>
      <c r="S14" s="2"/>
    </row>
    <row r="15" spans="1:29" s="9" customFormat="1" x14ac:dyDescent="0.2">
      <c r="A15" s="7">
        <v>6</v>
      </c>
      <c r="B15" s="18"/>
      <c r="C15" s="19"/>
      <c r="D15" s="76"/>
      <c r="E15" s="19"/>
      <c r="F15" s="78"/>
      <c r="G15" s="79"/>
      <c r="H15" s="29" t="s">
        <v>20</v>
      </c>
      <c r="I15" s="29" t="s">
        <v>19</v>
      </c>
      <c r="J15" s="81"/>
      <c r="K15" s="56"/>
      <c r="L15" s="32">
        <v>0</v>
      </c>
      <c r="M15" s="32"/>
      <c r="N15" s="56"/>
      <c r="O15" s="57">
        <f t="shared" si="0"/>
        <v>0</v>
      </c>
      <c r="P15" s="25"/>
      <c r="Q15" s="18"/>
      <c r="R15" s="21">
        <v>0</v>
      </c>
      <c r="S15" s="2"/>
    </row>
    <row r="16" spans="1:29" s="9" customFormat="1" x14ac:dyDescent="0.2">
      <c r="A16" s="7">
        <v>7</v>
      </c>
      <c r="B16" s="18"/>
      <c r="C16" s="19"/>
      <c r="D16" s="76"/>
      <c r="E16" s="19"/>
      <c r="F16" s="78"/>
      <c r="G16" s="79"/>
      <c r="H16" s="29" t="s">
        <v>20</v>
      </c>
      <c r="I16" s="29" t="s">
        <v>19</v>
      </c>
      <c r="J16" s="81"/>
      <c r="K16" s="56"/>
      <c r="L16" s="32">
        <v>0</v>
      </c>
      <c r="M16" s="32"/>
      <c r="N16" s="56"/>
      <c r="O16" s="57">
        <f t="shared" si="0"/>
        <v>0</v>
      </c>
      <c r="P16" s="25"/>
      <c r="Q16" s="18"/>
      <c r="R16" s="21">
        <v>0</v>
      </c>
      <c r="S16" s="2"/>
    </row>
    <row r="17" spans="1:19" s="9" customFormat="1" x14ac:dyDescent="0.2">
      <c r="A17" s="7">
        <v>8</v>
      </c>
      <c r="B17" s="18"/>
      <c r="C17" s="19"/>
      <c r="D17" s="76"/>
      <c r="E17" s="19"/>
      <c r="F17" s="78"/>
      <c r="G17" s="79"/>
      <c r="H17" s="29" t="s">
        <v>20</v>
      </c>
      <c r="I17" s="29" t="s">
        <v>19</v>
      </c>
      <c r="J17" s="81"/>
      <c r="K17" s="56"/>
      <c r="L17" s="32">
        <v>0</v>
      </c>
      <c r="M17" s="32"/>
      <c r="N17" s="56"/>
      <c r="O17" s="57">
        <f t="shared" si="0"/>
        <v>0</v>
      </c>
      <c r="P17" s="25"/>
      <c r="Q17" s="18"/>
      <c r="R17" s="21">
        <v>0</v>
      </c>
      <c r="S17" s="2"/>
    </row>
    <row r="18" spans="1:19" s="9" customFormat="1" x14ac:dyDescent="0.2">
      <c r="A18" s="7">
        <v>9</v>
      </c>
      <c r="B18" s="18"/>
      <c r="C18" s="19"/>
      <c r="D18" s="76"/>
      <c r="E18" s="19"/>
      <c r="F18" s="78"/>
      <c r="G18" s="79"/>
      <c r="H18" s="29" t="s">
        <v>20</v>
      </c>
      <c r="I18" s="29" t="s">
        <v>19</v>
      </c>
      <c r="J18" s="81"/>
      <c r="K18" s="56"/>
      <c r="L18" s="32">
        <v>0</v>
      </c>
      <c r="M18" s="32"/>
      <c r="N18" s="56"/>
      <c r="O18" s="57">
        <f t="shared" si="0"/>
        <v>0</v>
      </c>
      <c r="P18" s="25"/>
      <c r="Q18" s="18"/>
      <c r="R18" s="21">
        <v>0</v>
      </c>
      <c r="S18" s="2"/>
    </row>
    <row r="19" spans="1:19" s="9" customFormat="1" x14ac:dyDescent="0.2">
      <c r="A19" s="7">
        <v>10</v>
      </c>
      <c r="B19" s="18"/>
      <c r="C19" s="19"/>
      <c r="D19" s="76"/>
      <c r="E19" s="19"/>
      <c r="F19" s="78"/>
      <c r="G19" s="79"/>
      <c r="H19" s="29" t="s">
        <v>20</v>
      </c>
      <c r="I19" s="29" t="s">
        <v>19</v>
      </c>
      <c r="J19" s="81"/>
      <c r="K19" s="56"/>
      <c r="L19" s="32">
        <v>0</v>
      </c>
      <c r="M19" s="32"/>
      <c r="N19" s="56"/>
      <c r="O19" s="57">
        <f t="shared" si="0"/>
        <v>0</v>
      </c>
      <c r="P19" s="25"/>
      <c r="Q19" s="18"/>
      <c r="R19" s="21">
        <v>0</v>
      </c>
      <c r="S19" s="2"/>
    </row>
    <row r="20" spans="1:19" s="9" customFormat="1" x14ac:dyDescent="0.2">
      <c r="A20" s="7">
        <v>11</v>
      </c>
      <c r="B20" s="18"/>
      <c r="C20" s="19"/>
      <c r="D20" s="76"/>
      <c r="E20" s="19"/>
      <c r="F20" s="78"/>
      <c r="G20" s="79"/>
      <c r="H20" s="29" t="s">
        <v>20</v>
      </c>
      <c r="I20" s="29" t="s">
        <v>19</v>
      </c>
      <c r="J20" s="81"/>
      <c r="K20" s="56"/>
      <c r="L20" s="32">
        <v>0</v>
      </c>
      <c r="M20" s="32"/>
      <c r="N20" s="56"/>
      <c r="O20" s="57">
        <f t="shared" si="0"/>
        <v>0</v>
      </c>
      <c r="P20" s="25"/>
      <c r="Q20" s="18"/>
      <c r="R20" s="21">
        <v>0</v>
      </c>
      <c r="S20" s="2"/>
    </row>
    <row r="21" spans="1:19" s="9" customFormat="1" x14ac:dyDescent="0.2">
      <c r="A21" s="7">
        <v>12</v>
      </c>
      <c r="B21" s="18"/>
      <c r="C21" s="19"/>
      <c r="D21" s="76"/>
      <c r="E21" s="19"/>
      <c r="F21" s="78"/>
      <c r="G21" s="79"/>
      <c r="H21" s="29" t="s">
        <v>1392</v>
      </c>
      <c r="I21" s="29" t="s">
        <v>19</v>
      </c>
      <c r="J21" s="81"/>
      <c r="K21" s="56"/>
      <c r="L21" s="32">
        <v>0</v>
      </c>
      <c r="M21" s="32"/>
      <c r="N21" s="56"/>
      <c r="O21" s="57">
        <f t="shared" si="0"/>
        <v>0</v>
      </c>
      <c r="P21" s="25"/>
      <c r="Q21" s="18"/>
      <c r="R21" s="21">
        <v>0</v>
      </c>
      <c r="S21" s="2"/>
    </row>
    <row r="22" spans="1:19" s="9" customFormat="1" x14ac:dyDescent="0.2">
      <c r="A22" s="7">
        <v>13</v>
      </c>
      <c r="B22" s="18"/>
      <c r="C22" s="19"/>
      <c r="D22" s="76"/>
      <c r="E22" s="19"/>
      <c r="F22" s="78"/>
      <c r="G22" s="79"/>
      <c r="H22" s="29" t="s">
        <v>1392</v>
      </c>
      <c r="I22" s="29" t="s">
        <v>19</v>
      </c>
      <c r="J22" s="81"/>
      <c r="K22" s="56"/>
      <c r="L22" s="32">
        <v>0</v>
      </c>
      <c r="M22" s="32"/>
      <c r="N22" s="56"/>
      <c r="O22" s="57">
        <f t="shared" si="0"/>
        <v>0</v>
      </c>
      <c r="P22" s="25"/>
      <c r="Q22" s="18"/>
      <c r="R22" s="21">
        <v>0</v>
      </c>
      <c r="S22" s="2"/>
    </row>
    <row r="23" spans="1:19" x14ac:dyDescent="0.2">
      <c r="C23" t="s">
        <v>1408</v>
      </c>
    </row>
  </sheetData>
  <mergeCells count="21">
    <mergeCell ref="A6:A8"/>
    <mergeCell ref="B6:C6"/>
    <mergeCell ref="D6:G6"/>
    <mergeCell ref="H6:H8"/>
    <mergeCell ref="I6:I8"/>
    <mergeCell ref="F7:F8"/>
    <mergeCell ref="G7:G8"/>
    <mergeCell ref="R6:R8"/>
    <mergeCell ref="B7:B8"/>
    <mergeCell ref="C7:C8"/>
    <mergeCell ref="D7:D8"/>
    <mergeCell ref="E7:E8"/>
    <mergeCell ref="J6:J8"/>
    <mergeCell ref="L6:L8"/>
    <mergeCell ref="M6:M8"/>
    <mergeCell ref="N6:N8"/>
    <mergeCell ref="O6:O8"/>
    <mergeCell ref="P6:Q6"/>
    <mergeCell ref="P7:P8"/>
    <mergeCell ref="Q7:Q8"/>
    <mergeCell ref="K6:K8"/>
  </mergeCells>
  <pageMargins left="0.7" right="0.7" top="0.75" bottom="0.75" header="0.3" footer="0.3"/>
</worksheet>
</file>

<file path=xl/worksheets/sheet1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A00-000000000000}">
  <dimension ref="A1:AC13"/>
  <sheetViews>
    <sheetView workbookViewId="0">
      <selection activeCell="P11" sqref="P11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>
        <v>4254</v>
      </c>
      <c r="C10" s="19" t="s">
        <v>1801</v>
      </c>
      <c r="D10" s="76">
        <v>237240521</v>
      </c>
      <c r="E10" s="19" t="s">
        <v>1801</v>
      </c>
      <c r="F10" s="78" t="s">
        <v>1471</v>
      </c>
      <c r="G10" s="79">
        <f>19693</f>
        <v>19693</v>
      </c>
      <c r="H10" s="29" t="s">
        <v>20</v>
      </c>
      <c r="I10" s="29" t="s">
        <v>19</v>
      </c>
      <c r="J10" s="81" t="s">
        <v>1848</v>
      </c>
      <c r="K10" s="56" t="s">
        <v>1794</v>
      </c>
      <c r="L10" s="32">
        <v>0</v>
      </c>
      <c r="M10" s="32">
        <v>1562</v>
      </c>
      <c r="N10" s="56" t="s">
        <v>1836</v>
      </c>
      <c r="O10" s="57">
        <f>G10</f>
        <v>19693</v>
      </c>
      <c r="P10" s="25">
        <v>1657</v>
      </c>
      <c r="Q10" s="18" t="s">
        <v>1850</v>
      </c>
      <c r="R10" s="21">
        <v>0</v>
      </c>
      <c r="S10" s="2"/>
    </row>
    <row r="11" spans="1:29" s="9" customFormat="1" x14ac:dyDescent="0.2">
      <c r="A11" s="7">
        <v>2</v>
      </c>
      <c r="B11" s="18">
        <v>4245</v>
      </c>
      <c r="C11" s="19" t="s">
        <v>1804</v>
      </c>
      <c r="D11" s="76">
        <v>237239159</v>
      </c>
      <c r="E11" s="19" t="s">
        <v>1807</v>
      </c>
      <c r="F11" s="78" t="s">
        <v>1471</v>
      </c>
      <c r="G11" s="79">
        <v>-584</v>
      </c>
      <c r="H11" s="29" t="s">
        <v>20</v>
      </c>
      <c r="I11" s="29" t="s">
        <v>19</v>
      </c>
      <c r="J11" s="81" t="s">
        <v>1848</v>
      </c>
      <c r="K11" s="56" t="s">
        <v>1794</v>
      </c>
      <c r="L11" s="32">
        <v>0</v>
      </c>
      <c r="M11" s="32">
        <v>1563</v>
      </c>
      <c r="N11" s="56" t="s">
        <v>1836</v>
      </c>
      <c r="O11" s="57">
        <f>G11</f>
        <v>-584</v>
      </c>
      <c r="P11" s="25">
        <v>1657</v>
      </c>
      <c r="Q11" s="18" t="s">
        <v>1850</v>
      </c>
      <c r="R11" s="21">
        <v>0</v>
      </c>
      <c r="S11" s="2"/>
    </row>
    <row r="12" spans="1:29" s="9" customFormat="1" x14ac:dyDescent="0.2">
      <c r="A12" s="7">
        <v>3</v>
      </c>
      <c r="B12" s="18">
        <v>4222</v>
      </c>
      <c r="C12" s="19" t="s">
        <v>1851</v>
      </c>
      <c r="D12" s="76">
        <v>237238042</v>
      </c>
      <c r="E12" s="19" t="s">
        <v>1813</v>
      </c>
      <c r="F12" s="78" t="s">
        <v>1471</v>
      </c>
      <c r="G12" s="79">
        <v>-1118</v>
      </c>
      <c r="H12" s="29" t="s">
        <v>20</v>
      </c>
      <c r="I12" s="29" t="s">
        <v>19</v>
      </c>
      <c r="J12" s="81" t="s">
        <v>1848</v>
      </c>
      <c r="K12" s="56" t="s">
        <v>1852</v>
      </c>
      <c r="L12" s="32">
        <v>0</v>
      </c>
      <c r="M12" s="32">
        <v>1564</v>
      </c>
      <c r="N12" s="56" t="s">
        <v>1836</v>
      </c>
      <c r="O12" s="57">
        <f>G12</f>
        <v>-1118</v>
      </c>
      <c r="P12" s="25">
        <v>1657</v>
      </c>
      <c r="Q12" s="18" t="s">
        <v>1850</v>
      </c>
      <c r="R12" s="21">
        <v>0</v>
      </c>
      <c r="S12" s="2"/>
    </row>
    <row r="13" spans="1:29" s="9" customFormat="1" x14ac:dyDescent="0.2">
      <c r="A13" s="7">
        <v>4</v>
      </c>
      <c r="B13" s="18">
        <v>4200</v>
      </c>
      <c r="C13" s="19" t="s">
        <v>1819</v>
      </c>
      <c r="D13" s="76">
        <v>567</v>
      </c>
      <c r="E13" s="19" t="s">
        <v>1789</v>
      </c>
      <c r="F13" s="78" t="s">
        <v>1491</v>
      </c>
      <c r="G13" s="79">
        <v>1047</v>
      </c>
      <c r="H13" s="29" t="s">
        <v>20</v>
      </c>
      <c r="I13" s="29" t="s">
        <v>19</v>
      </c>
      <c r="J13" s="81" t="s">
        <v>1849</v>
      </c>
      <c r="K13" s="56" t="s">
        <v>1792</v>
      </c>
      <c r="L13" s="32">
        <v>0</v>
      </c>
      <c r="M13" s="32">
        <v>1565</v>
      </c>
      <c r="N13" s="56" t="s">
        <v>1836</v>
      </c>
      <c r="O13" s="57">
        <f>G13</f>
        <v>1047</v>
      </c>
      <c r="P13" s="25">
        <v>1660</v>
      </c>
      <c r="Q13" s="18" t="s">
        <v>1850</v>
      </c>
      <c r="R13" s="21">
        <v>0</v>
      </c>
      <c r="S13" s="2"/>
    </row>
  </sheetData>
  <mergeCells count="21">
    <mergeCell ref="A6:A8"/>
    <mergeCell ref="B6:C6"/>
    <mergeCell ref="D6:G6"/>
    <mergeCell ref="H6:H8"/>
    <mergeCell ref="I6:I8"/>
    <mergeCell ref="F7:F8"/>
    <mergeCell ref="G7:G8"/>
    <mergeCell ref="R6:R8"/>
    <mergeCell ref="B7:B8"/>
    <mergeCell ref="C7:C8"/>
    <mergeCell ref="D7:D8"/>
    <mergeCell ref="E7:E8"/>
    <mergeCell ref="J6:J8"/>
    <mergeCell ref="L6:L8"/>
    <mergeCell ref="M6:M8"/>
    <mergeCell ref="N6:N8"/>
    <mergeCell ref="O6:O8"/>
    <mergeCell ref="P6:Q6"/>
    <mergeCell ref="P7:P8"/>
    <mergeCell ref="Q7:Q8"/>
    <mergeCell ref="K6:K8"/>
  </mergeCells>
  <phoneticPr fontId="22" type="noConversion"/>
  <pageMargins left="0.7" right="0.7" top="0.75" bottom="0.75" header="0.3" footer="0.3"/>
</worksheet>
</file>

<file path=xl/worksheets/sheet1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B00-000000000000}">
  <dimension ref="A1:AC21"/>
  <sheetViews>
    <sheetView workbookViewId="0">
      <selection activeCell="P11" sqref="P11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>
        <v>4133</v>
      </c>
      <c r="C10" s="19" t="s">
        <v>1867</v>
      </c>
      <c r="D10" s="76">
        <v>6317779</v>
      </c>
      <c r="E10" s="19" t="s">
        <v>1867</v>
      </c>
      <c r="F10" s="78" t="s">
        <v>1853</v>
      </c>
      <c r="G10" s="79">
        <v>24613.96</v>
      </c>
      <c r="H10" s="29" t="s">
        <v>20</v>
      </c>
      <c r="I10" s="29" t="s">
        <v>19</v>
      </c>
      <c r="J10" s="81" t="s">
        <v>1857</v>
      </c>
      <c r="K10" s="56" t="s">
        <v>1778</v>
      </c>
      <c r="L10" s="32">
        <v>0</v>
      </c>
      <c r="M10" s="32">
        <v>1363</v>
      </c>
      <c r="N10" s="56" t="s">
        <v>1873</v>
      </c>
      <c r="O10" s="57">
        <f>G10</f>
        <v>24613.96</v>
      </c>
      <c r="P10" s="25">
        <v>1665</v>
      </c>
      <c r="Q10" s="18" t="s">
        <v>1868</v>
      </c>
      <c r="R10" s="21">
        <v>0</v>
      </c>
      <c r="S10" s="2"/>
    </row>
    <row r="11" spans="1:29" s="9" customFormat="1" ht="25.5" x14ac:dyDescent="0.2">
      <c r="A11" s="7">
        <v>2</v>
      </c>
      <c r="B11" s="18">
        <v>4274</v>
      </c>
      <c r="C11" s="19" t="s">
        <v>1875</v>
      </c>
      <c r="D11" s="76">
        <v>1115</v>
      </c>
      <c r="E11" s="19" t="s">
        <v>1875</v>
      </c>
      <c r="F11" s="78" t="s">
        <v>1854</v>
      </c>
      <c r="G11" s="79">
        <v>6483.12</v>
      </c>
      <c r="H11" s="29" t="s">
        <v>20</v>
      </c>
      <c r="I11" s="29" t="s">
        <v>19</v>
      </c>
      <c r="J11" s="81" t="s">
        <v>1858</v>
      </c>
      <c r="K11" s="56" t="s">
        <v>1812</v>
      </c>
      <c r="L11" s="32">
        <v>0</v>
      </c>
      <c r="M11" s="32">
        <v>1569</v>
      </c>
      <c r="N11" s="56" t="s">
        <v>1836</v>
      </c>
      <c r="O11" s="57">
        <f>G11</f>
        <v>6483.12</v>
      </c>
      <c r="P11" s="25">
        <v>1666</v>
      </c>
      <c r="Q11" s="18" t="s">
        <v>1868</v>
      </c>
      <c r="R11" s="21">
        <v>0</v>
      </c>
      <c r="S11" s="2"/>
    </row>
    <row r="12" spans="1:29" s="9" customFormat="1" x14ac:dyDescent="0.2">
      <c r="A12" s="7">
        <v>3</v>
      </c>
      <c r="B12" s="18">
        <v>4193</v>
      </c>
      <c r="C12" s="19" t="s">
        <v>1822</v>
      </c>
      <c r="D12" s="76">
        <v>74</v>
      </c>
      <c r="E12" s="19" t="s">
        <v>1867</v>
      </c>
      <c r="F12" s="78" t="s">
        <v>207</v>
      </c>
      <c r="G12" s="79">
        <v>19647.86</v>
      </c>
      <c r="H12" s="29" t="s">
        <v>20</v>
      </c>
      <c r="I12" s="29" t="s">
        <v>19</v>
      </c>
      <c r="J12" s="81" t="s">
        <v>1859</v>
      </c>
      <c r="K12" s="56" t="s">
        <v>1841</v>
      </c>
      <c r="L12" s="32">
        <v>0</v>
      </c>
      <c r="M12" s="32">
        <v>1414</v>
      </c>
      <c r="N12" s="56" t="s">
        <v>1821</v>
      </c>
      <c r="O12" s="57">
        <f>G12</f>
        <v>19647.86</v>
      </c>
      <c r="P12" s="25">
        <v>1667</v>
      </c>
      <c r="Q12" s="18" t="s">
        <v>1868</v>
      </c>
      <c r="R12" s="21">
        <v>0</v>
      </c>
      <c r="S12" s="2"/>
    </row>
    <row r="13" spans="1:29" s="9" customFormat="1" x14ac:dyDescent="0.2">
      <c r="A13" s="7">
        <v>4</v>
      </c>
      <c r="B13" s="18">
        <v>4156</v>
      </c>
      <c r="C13" s="19" t="s">
        <v>1874</v>
      </c>
      <c r="D13" s="76">
        <v>2030196</v>
      </c>
      <c r="E13" s="19" t="s">
        <v>1745</v>
      </c>
      <c r="F13" s="78" t="s">
        <v>322</v>
      </c>
      <c r="G13" s="79">
        <v>1036.8499999999999</v>
      </c>
      <c r="H13" s="29" t="s">
        <v>20</v>
      </c>
      <c r="I13" s="29" t="s">
        <v>19</v>
      </c>
      <c r="J13" s="81" t="s">
        <v>1773</v>
      </c>
      <c r="K13" s="56" t="s">
        <v>1873</v>
      </c>
      <c r="L13" s="32">
        <v>0</v>
      </c>
      <c r="M13" s="32">
        <v>1360</v>
      </c>
      <c r="N13" s="56" t="s">
        <v>1873</v>
      </c>
      <c r="O13" s="57">
        <f>G13</f>
        <v>1036.8499999999999</v>
      </c>
      <c r="P13" s="25">
        <v>1668</v>
      </c>
      <c r="Q13" s="18" t="s">
        <v>1868</v>
      </c>
      <c r="R13" s="21">
        <v>0</v>
      </c>
      <c r="S13" s="2"/>
    </row>
    <row r="14" spans="1:29" s="9" customFormat="1" ht="25.5" x14ac:dyDescent="0.2">
      <c r="A14" s="7">
        <v>5</v>
      </c>
      <c r="B14" s="18">
        <v>4129</v>
      </c>
      <c r="C14" s="19" t="s">
        <v>1867</v>
      </c>
      <c r="D14" s="76">
        <v>43120</v>
      </c>
      <c r="E14" s="19" t="s">
        <v>1843</v>
      </c>
      <c r="F14" s="78" t="s">
        <v>225</v>
      </c>
      <c r="G14" s="79">
        <v>589.04999999999995</v>
      </c>
      <c r="H14" s="29" t="s">
        <v>20</v>
      </c>
      <c r="I14" s="29" t="s">
        <v>19</v>
      </c>
      <c r="J14" s="81" t="s">
        <v>1860</v>
      </c>
      <c r="K14" s="56" t="s">
        <v>1778</v>
      </c>
      <c r="L14" s="32">
        <v>0</v>
      </c>
      <c r="M14" s="32">
        <v>1362</v>
      </c>
      <c r="N14" s="56" t="s">
        <v>1873</v>
      </c>
      <c r="O14" s="57">
        <f t="shared" ref="O14:O21" si="0">G14</f>
        <v>589.04999999999995</v>
      </c>
      <c r="P14" s="25">
        <v>1669</v>
      </c>
      <c r="Q14" s="18" t="s">
        <v>1868</v>
      </c>
      <c r="R14" s="21">
        <v>0</v>
      </c>
      <c r="S14" s="2"/>
    </row>
    <row r="15" spans="1:29" s="9" customFormat="1" x14ac:dyDescent="0.2">
      <c r="A15" s="7">
        <v>6</v>
      </c>
      <c r="B15" s="18">
        <v>26183</v>
      </c>
      <c r="C15" s="19" t="s">
        <v>1785</v>
      </c>
      <c r="D15" s="76">
        <v>45</v>
      </c>
      <c r="E15" s="19" t="s">
        <v>1843</v>
      </c>
      <c r="F15" s="78" t="s">
        <v>1574</v>
      </c>
      <c r="G15" s="79">
        <v>48903.28</v>
      </c>
      <c r="H15" s="29" t="s">
        <v>20</v>
      </c>
      <c r="I15" s="29" t="s">
        <v>19</v>
      </c>
      <c r="J15" s="81" t="s">
        <v>1861</v>
      </c>
      <c r="K15" s="56" t="s">
        <v>1778</v>
      </c>
      <c r="L15" s="32">
        <v>0</v>
      </c>
      <c r="M15" s="32">
        <v>1358</v>
      </c>
      <c r="N15" s="56" t="s">
        <v>1873</v>
      </c>
      <c r="O15" s="57">
        <f t="shared" si="0"/>
        <v>48903.28</v>
      </c>
      <c r="P15" s="25">
        <v>1670</v>
      </c>
      <c r="Q15" s="18" t="s">
        <v>1868</v>
      </c>
      <c r="R15" s="21">
        <v>0</v>
      </c>
      <c r="S15" s="2"/>
    </row>
    <row r="16" spans="1:29" s="9" customFormat="1" x14ac:dyDescent="0.2">
      <c r="A16" s="7">
        <v>7</v>
      </c>
      <c r="B16" s="18">
        <v>4134</v>
      </c>
      <c r="C16" s="19" t="s">
        <v>1867</v>
      </c>
      <c r="D16" s="76">
        <v>1693</v>
      </c>
      <c r="E16" s="19" t="s">
        <v>1843</v>
      </c>
      <c r="F16" s="78" t="s">
        <v>875</v>
      </c>
      <c r="G16" s="79">
        <v>3213</v>
      </c>
      <c r="H16" s="29" t="s">
        <v>20</v>
      </c>
      <c r="I16" s="29" t="s">
        <v>19</v>
      </c>
      <c r="J16" s="81" t="s">
        <v>1862</v>
      </c>
      <c r="K16" s="56" t="s">
        <v>1764</v>
      </c>
      <c r="L16" s="32">
        <v>0</v>
      </c>
      <c r="M16" s="32">
        <v>1543</v>
      </c>
      <c r="N16" s="56" t="s">
        <v>1825</v>
      </c>
      <c r="O16" s="57">
        <f t="shared" si="0"/>
        <v>3213</v>
      </c>
      <c r="P16" s="25">
        <v>1671</v>
      </c>
      <c r="Q16" s="18" t="s">
        <v>1868</v>
      </c>
      <c r="R16" s="21">
        <v>0</v>
      </c>
      <c r="S16" s="2"/>
    </row>
    <row r="17" spans="1:19" s="9" customFormat="1" ht="25.5" x14ac:dyDescent="0.2">
      <c r="A17" s="7">
        <v>8</v>
      </c>
      <c r="B17" s="18">
        <v>4213</v>
      </c>
      <c r="C17" s="19" t="s">
        <v>1869</v>
      </c>
      <c r="D17" s="76">
        <v>3560</v>
      </c>
      <c r="E17" s="19" t="s">
        <v>1869</v>
      </c>
      <c r="F17" s="78" t="s">
        <v>1855</v>
      </c>
      <c r="G17" s="79">
        <v>7140</v>
      </c>
      <c r="H17" s="29" t="s">
        <v>20</v>
      </c>
      <c r="I17" s="29" t="s">
        <v>19</v>
      </c>
      <c r="J17" s="81" t="s">
        <v>1872</v>
      </c>
      <c r="K17" s="56" t="s">
        <v>1852</v>
      </c>
      <c r="L17" s="32">
        <v>0</v>
      </c>
      <c r="M17" s="32">
        <v>1579</v>
      </c>
      <c r="N17" s="56" t="s">
        <v>1871</v>
      </c>
      <c r="O17" s="57">
        <f t="shared" si="0"/>
        <v>7140</v>
      </c>
      <c r="P17" s="25">
        <v>1672</v>
      </c>
      <c r="Q17" s="18" t="s">
        <v>1868</v>
      </c>
      <c r="R17" s="21">
        <v>0</v>
      </c>
      <c r="S17" s="2"/>
    </row>
    <row r="18" spans="1:19" s="9" customFormat="1" x14ac:dyDescent="0.2">
      <c r="A18" s="7">
        <v>9</v>
      </c>
      <c r="B18" s="18">
        <v>4212</v>
      </c>
      <c r="C18" s="19" t="s">
        <v>1813</v>
      </c>
      <c r="D18" s="76">
        <v>3559</v>
      </c>
      <c r="E18" s="19" t="s">
        <v>1869</v>
      </c>
      <c r="F18" s="78" t="s">
        <v>1855</v>
      </c>
      <c r="G18" s="79">
        <v>7746.9</v>
      </c>
      <c r="H18" s="29" t="s">
        <v>20</v>
      </c>
      <c r="I18" s="29" t="s">
        <v>19</v>
      </c>
      <c r="J18" s="81" t="s">
        <v>1870</v>
      </c>
      <c r="K18" s="56" t="s">
        <v>1852</v>
      </c>
      <c r="L18" s="32">
        <v>0</v>
      </c>
      <c r="M18" s="32">
        <v>1578</v>
      </c>
      <c r="N18" s="56" t="s">
        <v>1871</v>
      </c>
      <c r="O18" s="57">
        <f>G18</f>
        <v>7746.9</v>
      </c>
      <c r="P18" s="25">
        <v>1672</v>
      </c>
      <c r="Q18" s="18" t="s">
        <v>1868</v>
      </c>
      <c r="R18" s="21">
        <v>0</v>
      </c>
      <c r="S18" s="2"/>
    </row>
    <row r="19" spans="1:19" s="9" customFormat="1" x14ac:dyDescent="0.2">
      <c r="A19" s="7">
        <v>10</v>
      </c>
      <c r="B19" s="18">
        <v>4256</v>
      </c>
      <c r="C19" s="19" t="s">
        <v>1801</v>
      </c>
      <c r="D19" s="76">
        <v>4319</v>
      </c>
      <c r="E19" s="19" t="s">
        <v>1786</v>
      </c>
      <c r="F19" s="78" t="s">
        <v>1798</v>
      </c>
      <c r="G19" s="79">
        <v>4590</v>
      </c>
      <c r="H19" s="29" t="s">
        <v>20</v>
      </c>
      <c r="I19" s="29" t="s">
        <v>19</v>
      </c>
      <c r="J19" s="81" t="s">
        <v>1863</v>
      </c>
      <c r="K19" s="56" t="s">
        <v>1794</v>
      </c>
      <c r="L19" s="32">
        <v>0</v>
      </c>
      <c r="M19" s="32">
        <v>1577</v>
      </c>
      <c r="N19" s="56" t="s">
        <v>1836</v>
      </c>
      <c r="O19" s="57">
        <f t="shared" si="0"/>
        <v>4590</v>
      </c>
      <c r="P19" s="25">
        <v>1673</v>
      </c>
      <c r="Q19" s="18" t="s">
        <v>1868</v>
      </c>
      <c r="R19" s="21">
        <v>0</v>
      </c>
      <c r="S19" s="2"/>
    </row>
    <row r="20" spans="1:19" s="9" customFormat="1" ht="25.5" x14ac:dyDescent="0.2">
      <c r="A20" s="7">
        <v>11</v>
      </c>
      <c r="B20" s="18">
        <v>4259</v>
      </c>
      <c r="C20" s="19" t="s">
        <v>1801</v>
      </c>
      <c r="D20" s="76">
        <v>11575</v>
      </c>
      <c r="E20" s="19" t="s">
        <v>1786</v>
      </c>
      <c r="F20" s="78" t="s">
        <v>1797</v>
      </c>
      <c r="G20" s="79">
        <v>990</v>
      </c>
      <c r="H20" s="29" t="s">
        <v>20</v>
      </c>
      <c r="I20" s="29" t="s">
        <v>19</v>
      </c>
      <c r="J20" s="81" t="s">
        <v>1864</v>
      </c>
      <c r="K20" s="56" t="s">
        <v>1794</v>
      </c>
      <c r="L20" s="32">
        <v>0</v>
      </c>
      <c r="M20" s="32">
        <v>1570</v>
      </c>
      <c r="N20" s="56" t="s">
        <v>1836</v>
      </c>
      <c r="O20" s="57">
        <f t="shared" si="0"/>
        <v>990</v>
      </c>
      <c r="P20" s="25">
        <v>1674</v>
      </c>
      <c r="Q20" s="18" t="s">
        <v>1868</v>
      </c>
      <c r="R20" s="21">
        <v>0</v>
      </c>
      <c r="S20" s="2"/>
    </row>
    <row r="21" spans="1:19" s="9" customFormat="1" ht="25.5" x14ac:dyDescent="0.2">
      <c r="A21" s="7">
        <v>12</v>
      </c>
      <c r="B21" s="18">
        <v>4150</v>
      </c>
      <c r="C21" s="19" t="s">
        <v>1866</v>
      </c>
      <c r="D21" s="76">
        <v>47746</v>
      </c>
      <c r="E21" s="19" t="s">
        <v>1867</v>
      </c>
      <c r="F21" s="78" t="s">
        <v>1856</v>
      </c>
      <c r="G21" s="79">
        <v>63327.81</v>
      </c>
      <c r="H21" s="29" t="s">
        <v>20</v>
      </c>
      <c r="I21" s="29" t="s">
        <v>19</v>
      </c>
      <c r="J21" s="81" t="s">
        <v>1865</v>
      </c>
      <c r="K21" s="56" t="s">
        <v>1792</v>
      </c>
      <c r="L21" s="32">
        <v>0</v>
      </c>
      <c r="M21" s="32">
        <v>1415</v>
      </c>
      <c r="N21" s="56" t="s">
        <v>1821</v>
      </c>
      <c r="O21" s="57">
        <f t="shared" si="0"/>
        <v>63327.81</v>
      </c>
      <c r="P21" s="25">
        <v>1675</v>
      </c>
      <c r="Q21" s="18" t="s">
        <v>1868</v>
      </c>
      <c r="R21" s="21">
        <v>0</v>
      </c>
      <c r="S21" s="2"/>
    </row>
  </sheetData>
  <mergeCells count="21">
    <mergeCell ref="A6:A8"/>
    <mergeCell ref="B6:C6"/>
    <mergeCell ref="D6:G6"/>
    <mergeCell ref="H6:H8"/>
    <mergeCell ref="I6:I8"/>
    <mergeCell ref="F7:F8"/>
    <mergeCell ref="G7:G8"/>
    <mergeCell ref="R6:R8"/>
    <mergeCell ref="B7:B8"/>
    <mergeCell ref="C7:C8"/>
    <mergeCell ref="D7:D8"/>
    <mergeCell ref="E7:E8"/>
    <mergeCell ref="J6:J8"/>
    <mergeCell ref="L6:L8"/>
    <mergeCell ref="M6:M8"/>
    <mergeCell ref="N6:N8"/>
    <mergeCell ref="O6:O8"/>
    <mergeCell ref="P6:Q6"/>
    <mergeCell ref="P7:P8"/>
    <mergeCell ref="Q7:Q8"/>
    <mergeCell ref="K6:K8"/>
  </mergeCells>
  <phoneticPr fontId="22" type="noConversion"/>
  <pageMargins left="0.7" right="0.7" top="0.75" bottom="0.75" header="0.3" footer="0.3"/>
</worksheet>
</file>

<file path=xl/worksheets/sheet1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C00-000000000000}">
  <dimension ref="A1:AC13"/>
  <sheetViews>
    <sheetView workbookViewId="0">
      <selection activeCell="P14" sqref="P14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>
        <v>4140</v>
      </c>
      <c r="C10" s="19" t="s">
        <v>1786</v>
      </c>
      <c r="D10" s="76">
        <v>217903</v>
      </c>
      <c r="E10" s="19" t="s">
        <v>1843</v>
      </c>
      <c r="F10" s="78" t="s">
        <v>1528</v>
      </c>
      <c r="G10" s="79">
        <v>2619</v>
      </c>
      <c r="H10" s="29" t="s">
        <v>20</v>
      </c>
      <c r="I10" s="29" t="s">
        <v>19</v>
      </c>
      <c r="J10" s="81" t="s">
        <v>1877</v>
      </c>
      <c r="K10" s="56" t="s">
        <v>1774</v>
      </c>
      <c r="L10" s="32">
        <v>0</v>
      </c>
      <c r="M10" s="32">
        <v>1365</v>
      </c>
      <c r="N10" s="56" t="s">
        <v>1873</v>
      </c>
      <c r="O10" s="57">
        <f>G10</f>
        <v>2619</v>
      </c>
      <c r="P10" s="25">
        <v>1681</v>
      </c>
      <c r="Q10" s="18" t="s">
        <v>1878</v>
      </c>
      <c r="R10" s="21">
        <v>0</v>
      </c>
      <c r="S10" s="2"/>
    </row>
    <row r="11" spans="1:29" s="9" customFormat="1" x14ac:dyDescent="0.2">
      <c r="A11" s="7">
        <v>2</v>
      </c>
      <c r="B11" s="18">
        <v>4132</v>
      </c>
      <c r="C11" s="19" t="s">
        <v>1867</v>
      </c>
      <c r="D11" s="76">
        <v>136</v>
      </c>
      <c r="E11" s="19" t="s">
        <v>1843</v>
      </c>
      <c r="F11" s="78" t="s">
        <v>1543</v>
      </c>
      <c r="G11" s="79">
        <v>271.32</v>
      </c>
      <c r="H11" s="29" t="s">
        <v>20</v>
      </c>
      <c r="I11" s="29" t="s">
        <v>19</v>
      </c>
      <c r="J11" s="81" t="s">
        <v>1879</v>
      </c>
      <c r="K11" s="56" t="s">
        <v>1764</v>
      </c>
      <c r="L11" s="32">
        <v>0</v>
      </c>
      <c r="M11" s="32">
        <v>1357</v>
      </c>
      <c r="N11" s="56" t="s">
        <v>1873</v>
      </c>
      <c r="O11" s="57">
        <f>G11</f>
        <v>271.32</v>
      </c>
      <c r="P11" s="25">
        <v>1682</v>
      </c>
      <c r="Q11" s="18" t="s">
        <v>1878</v>
      </c>
      <c r="R11" s="21">
        <v>0</v>
      </c>
      <c r="S11" s="2"/>
    </row>
    <row r="12" spans="1:29" s="9" customFormat="1" ht="25.5" x14ac:dyDescent="0.2">
      <c r="A12" s="7">
        <v>3</v>
      </c>
      <c r="B12" s="18">
        <v>4169</v>
      </c>
      <c r="C12" s="19" t="s">
        <v>1866</v>
      </c>
      <c r="D12" s="76">
        <v>1308</v>
      </c>
      <c r="E12" s="19" t="s">
        <v>1866</v>
      </c>
      <c r="F12" s="78" t="s">
        <v>1876</v>
      </c>
      <c r="G12" s="79">
        <v>1023</v>
      </c>
      <c r="H12" s="29" t="s">
        <v>20</v>
      </c>
      <c r="I12" s="29" t="s">
        <v>19</v>
      </c>
      <c r="J12" s="81" t="s">
        <v>1880</v>
      </c>
      <c r="K12" s="56" t="s">
        <v>1850</v>
      </c>
      <c r="L12" s="32">
        <v>0</v>
      </c>
      <c r="M12" s="32">
        <v>1591</v>
      </c>
      <c r="N12" s="56" t="s">
        <v>1850</v>
      </c>
      <c r="O12" s="57">
        <f>G12</f>
        <v>1023</v>
      </c>
      <c r="P12" s="25">
        <v>1683</v>
      </c>
      <c r="Q12" s="18" t="s">
        <v>1878</v>
      </c>
      <c r="R12" s="21">
        <v>0</v>
      </c>
      <c r="S12" s="2"/>
    </row>
    <row r="13" spans="1:29" s="9" customFormat="1" ht="25.5" x14ac:dyDescent="0.2">
      <c r="A13" s="7">
        <v>4</v>
      </c>
      <c r="B13" s="18">
        <v>4123</v>
      </c>
      <c r="C13" s="19" t="s">
        <v>1843</v>
      </c>
      <c r="D13" s="76">
        <v>1285</v>
      </c>
      <c r="E13" s="19" t="s">
        <v>1737</v>
      </c>
      <c r="F13" s="78" t="s">
        <v>1876</v>
      </c>
      <c r="G13" s="79">
        <v>5731</v>
      </c>
      <c r="H13" s="29" t="s">
        <v>20</v>
      </c>
      <c r="I13" s="29" t="s">
        <v>19</v>
      </c>
      <c r="J13" s="81" t="s">
        <v>1880</v>
      </c>
      <c r="K13" s="56" t="s">
        <v>1850</v>
      </c>
      <c r="L13" s="32">
        <v>0</v>
      </c>
      <c r="M13" s="32">
        <v>1590</v>
      </c>
      <c r="N13" s="56" t="s">
        <v>1850</v>
      </c>
      <c r="O13" s="57">
        <f>G13</f>
        <v>5731</v>
      </c>
      <c r="P13" s="25">
        <v>1683</v>
      </c>
      <c r="Q13" s="18" t="s">
        <v>1878</v>
      </c>
      <c r="R13" s="21">
        <v>0</v>
      </c>
      <c r="S13" s="2"/>
    </row>
  </sheetData>
  <mergeCells count="21">
    <mergeCell ref="A6:A8"/>
    <mergeCell ref="B6:C6"/>
    <mergeCell ref="D6:G6"/>
    <mergeCell ref="H6:H8"/>
    <mergeCell ref="I6:I8"/>
    <mergeCell ref="F7:F8"/>
    <mergeCell ref="G7:G8"/>
    <mergeCell ref="R6:R8"/>
    <mergeCell ref="B7:B8"/>
    <mergeCell ref="C7:C8"/>
    <mergeCell ref="D7:D8"/>
    <mergeCell ref="E7:E8"/>
    <mergeCell ref="J6:J8"/>
    <mergeCell ref="L6:L8"/>
    <mergeCell ref="M6:M8"/>
    <mergeCell ref="N6:N8"/>
    <mergeCell ref="O6:O8"/>
    <mergeCell ref="P6:Q6"/>
    <mergeCell ref="P7:P8"/>
    <mergeCell ref="Q7:Q8"/>
    <mergeCell ref="K6:K8"/>
  </mergeCells>
  <pageMargins left="0.7" right="0.7" top="0.75" bottom="0.75" header="0.3" footer="0.3"/>
</worksheet>
</file>

<file path=xl/worksheets/sheet1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D00-000000000000}">
  <dimension ref="A1:AC20"/>
  <sheetViews>
    <sheetView workbookViewId="0">
      <selection activeCell="M21" sqref="M21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5.5" x14ac:dyDescent="0.2">
      <c r="A10" s="7">
        <v>1</v>
      </c>
      <c r="B10" s="18">
        <v>4142</v>
      </c>
      <c r="C10" s="19" t="s">
        <v>1786</v>
      </c>
      <c r="D10" s="76">
        <v>900</v>
      </c>
      <c r="E10" s="19" t="s">
        <v>1786</v>
      </c>
      <c r="F10" s="78" t="s">
        <v>1603</v>
      </c>
      <c r="G10" s="79">
        <v>5950</v>
      </c>
      <c r="H10" s="29" t="s">
        <v>20</v>
      </c>
      <c r="I10" s="29" t="s">
        <v>19</v>
      </c>
      <c r="J10" s="81" t="s">
        <v>1883</v>
      </c>
      <c r="K10" s="56" t="s">
        <v>1778</v>
      </c>
      <c r="L10" s="32">
        <v>0</v>
      </c>
      <c r="M10" s="32">
        <v>1364</v>
      </c>
      <c r="N10" s="56" t="s">
        <v>1873</v>
      </c>
      <c r="O10" s="57">
        <f>G10</f>
        <v>5950</v>
      </c>
      <c r="P10" s="25">
        <v>1687</v>
      </c>
      <c r="Q10" s="18" t="s">
        <v>1884</v>
      </c>
      <c r="R10" s="21">
        <v>0</v>
      </c>
      <c r="S10" s="2"/>
    </row>
    <row r="11" spans="1:29" s="9" customFormat="1" x14ac:dyDescent="0.2">
      <c r="A11" s="7">
        <v>2</v>
      </c>
      <c r="B11" s="18">
        <v>4145</v>
      </c>
      <c r="C11" s="19" t="s">
        <v>1785</v>
      </c>
      <c r="D11" s="76">
        <v>8140</v>
      </c>
      <c r="E11" s="19" t="s">
        <v>1885</v>
      </c>
      <c r="F11" s="78" t="s">
        <v>1484</v>
      </c>
      <c r="G11" s="79">
        <v>531.48</v>
      </c>
      <c r="H11" s="29" t="s">
        <v>20</v>
      </c>
      <c r="I11" s="29" t="s">
        <v>19</v>
      </c>
      <c r="J11" s="81" t="s">
        <v>1244</v>
      </c>
      <c r="K11" s="56" t="s">
        <v>1778</v>
      </c>
      <c r="L11" s="32">
        <v>0</v>
      </c>
      <c r="M11" s="32">
        <v>1361</v>
      </c>
      <c r="N11" s="56" t="s">
        <v>1873</v>
      </c>
      <c r="O11" s="57">
        <f>G11</f>
        <v>531.48</v>
      </c>
      <c r="P11" s="25">
        <v>1688</v>
      </c>
      <c r="Q11" s="18" t="s">
        <v>1884</v>
      </c>
      <c r="R11" s="21">
        <v>0</v>
      </c>
      <c r="S11" s="2"/>
    </row>
    <row r="12" spans="1:29" s="9" customFormat="1" ht="38.25" x14ac:dyDescent="0.2">
      <c r="A12" s="7">
        <v>3</v>
      </c>
      <c r="B12" s="18">
        <v>4159</v>
      </c>
      <c r="C12" s="19" t="s">
        <v>1874</v>
      </c>
      <c r="D12" s="76">
        <v>34517</v>
      </c>
      <c r="E12" s="19" t="s">
        <v>1866</v>
      </c>
      <c r="F12" s="78" t="s">
        <v>1732</v>
      </c>
      <c r="G12" s="79">
        <v>4390</v>
      </c>
      <c r="H12" s="29" t="s">
        <v>20</v>
      </c>
      <c r="I12" s="29" t="s">
        <v>19</v>
      </c>
      <c r="J12" s="81" t="s">
        <v>1887</v>
      </c>
      <c r="K12" s="56" t="s">
        <v>1886</v>
      </c>
      <c r="L12" s="32">
        <v>0</v>
      </c>
      <c r="M12" s="32">
        <v>1587</v>
      </c>
      <c r="N12" s="56" t="s">
        <v>1836</v>
      </c>
      <c r="O12" s="57">
        <f>G12</f>
        <v>4390</v>
      </c>
      <c r="P12" s="25">
        <v>1689</v>
      </c>
      <c r="Q12" s="18" t="s">
        <v>1884</v>
      </c>
      <c r="R12" s="21">
        <v>0</v>
      </c>
      <c r="S12" s="2"/>
    </row>
    <row r="13" spans="1:29" s="9" customFormat="1" ht="25.5" x14ac:dyDescent="0.2">
      <c r="A13" s="7">
        <v>4</v>
      </c>
      <c r="B13" s="18">
        <v>4158</v>
      </c>
      <c r="C13" s="19" t="s">
        <v>1874</v>
      </c>
      <c r="D13" s="76">
        <v>715</v>
      </c>
      <c r="E13" s="19" t="s">
        <v>1866</v>
      </c>
      <c r="F13" s="78" t="s">
        <v>1751</v>
      </c>
      <c r="G13" s="79">
        <v>980</v>
      </c>
      <c r="H13" s="29" t="s">
        <v>20</v>
      </c>
      <c r="I13" s="29" t="s">
        <v>19</v>
      </c>
      <c r="J13" s="81" t="s">
        <v>1888</v>
      </c>
      <c r="K13" s="56" t="s">
        <v>1886</v>
      </c>
      <c r="L13" s="32">
        <v>0</v>
      </c>
      <c r="M13" s="32">
        <v>1588</v>
      </c>
      <c r="N13" s="56" t="s">
        <v>1836</v>
      </c>
      <c r="O13" s="57">
        <f t="shared" ref="O13:O18" si="0">G13</f>
        <v>980</v>
      </c>
      <c r="P13" s="25">
        <v>1690</v>
      </c>
      <c r="Q13" s="18" t="s">
        <v>1884</v>
      </c>
      <c r="R13" s="21">
        <v>0</v>
      </c>
      <c r="S13" s="2"/>
    </row>
    <row r="14" spans="1:29" s="9" customFormat="1" x14ac:dyDescent="0.2">
      <c r="A14" s="7">
        <v>5</v>
      </c>
      <c r="B14" s="18">
        <v>4157</v>
      </c>
      <c r="C14" s="19" t="s">
        <v>1874</v>
      </c>
      <c r="D14" s="76">
        <v>2030197</v>
      </c>
      <c r="E14" s="19" t="s">
        <v>1745</v>
      </c>
      <c r="F14" s="78" t="s">
        <v>322</v>
      </c>
      <c r="G14" s="79">
        <v>737.91</v>
      </c>
      <c r="H14" s="29" t="s">
        <v>20</v>
      </c>
      <c r="I14" s="29" t="s">
        <v>19</v>
      </c>
      <c r="J14" s="81" t="s">
        <v>1773</v>
      </c>
      <c r="K14" s="56" t="s">
        <v>1873</v>
      </c>
      <c r="L14" s="32">
        <v>0</v>
      </c>
      <c r="M14" s="32">
        <v>1359</v>
      </c>
      <c r="N14" s="56" t="s">
        <v>1873</v>
      </c>
      <c r="O14" s="57">
        <f t="shared" si="0"/>
        <v>737.91</v>
      </c>
      <c r="P14" s="25">
        <v>1691</v>
      </c>
      <c r="Q14" s="18" t="s">
        <v>1884</v>
      </c>
      <c r="R14" s="21">
        <v>0</v>
      </c>
      <c r="S14" s="2"/>
    </row>
    <row r="15" spans="1:29" s="9" customFormat="1" ht="25.5" x14ac:dyDescent="0.2">
      <c r="A15" s="7">
        <v>6</v>
      </c>
      <c r="B15" s="18">
        <v>4146</v>
      </c>
      <c r="C15" s="19" t="s">
        <v>1785</v>
      </c>
      <c r="D15" s="76">
        <v>10748991</v>
      </c>
      <c r="E15" s="19" t="s">
        <v>1843</v>
      </c>
      <c r="F15" s="78" t="s">
        <v>1881</v>
      </c>
      <c r="G15" s="79">
        <v>525.74</v>
      </c>
      <c r="H15" s="29" t="s">
        <v>20</v>
      </c>
      <c r="I15" s="29" t="s">
        <v>19</v>
      </c>
      <c r="J15" s="81" t="s">
        <v>1889</v>
      </c>
      <c r="K15" s="56" t="s">
        <v>1873</v>
      </c>
      <c r="L15" s="32">
        <v>0</v>
      </c>
      <c r="M15" s="32">
        <v>1404</v>
      </c>
      <c r="N15" s="56" t="s">
        <v>1821</v>
      </c>
      <c r="O15" s="57">
        <f t="shared" si="0"/>
        <v>525.74</v>
      </c>
      <c r="P15" s="25">
        <v>1693</v>
      </c>
      <c r="Q15" s="18" t="s">
        <v>1884</v>
      </c>
      <c r="R15" s="21">
        <v>0</v>
      </c>
      <c r="S15" s="2"/>
    </row>
    <row r="16" spans="1:29" s="9" customFormat="1" ht="25.5" x14ac:dyDescent="0.2">
      <c r="A16" s="7">
        <v>7</v>
      </c>
      <c r="B16" s="18">
        <v>4144</v>
      </c>
      <c r="C16" s="19" t="s">
        <v>1785</v>
      </c>
      <c r="D16" s="76">
        <v>1987</v>
      </c>
      <c r="E16" s="19" t="s">
        <v>1786</v>
      </c>
      <c r="F16" s="78" t="s">
        <v>230</v>
      </c>
      <c r="G16" s="79">
        <v>417.69</v>
      </c>
      <c r="H16" s="29" t="s">
        <v>20</v>
      </c>
      <c r="I16" s="29" t="s">
        <v>19</v>
      </c>
      <c r="J16" s="81" t="s">
        <v>1890</v>
      </c>
      <c r="K16" s="56" t="s">
        <v>1774</v>
      </c>
      <c r="L16" s="32">
        <v>0</v>
      </c>
      <c r="M16" s="32">
        <v>1366</v>
      </c>
      <c r="N16" s="56" t="s">
        <v>1873</v>
      </c>
      <c r="O16" s="57">
        <f t="shared" si="0"/>
        <v>417.69</v>
      </c>
      <c r="P16" s="25">
        <v>1694</v>
      </c>
      <c r="Q16" s="18" t="s">
        <v>1884</v>
      </c>
      <c r="R16" s="21">
        <v>0</v>
      </c>
      <c r="S16" s="2"/>
    </row>
    <row r="17" spans="1:19" s="9" customFormat="1" ht="25.5" x14ac:dyDescent="0.2">
      <c r="A17" s="7">
        <v>8</v>
      </c>
      <c r="B17" s="18">
        <v>4287</v>
      </c>
      <c r="C17" s="19" t="s">
        <v>1891</v>
      </c>
      <c r="D17" s="76">
        <v>1167</v>
      </c>
      <c r="E17" s="19" t="s">
        <v>1892</v>
      </c>
      <c r="F17" s="78" t="s">
        <v>1882</v>
      </c>
      <c r="G17" s="79">
        <v>3133</v>
      </c>
      <c r="H17" s="29" t="s">
        <v>20</v>
      </c>
      <c r="I17" s="29" t="s">
        <v>19</v>
      </c>
      <c r="J17" s="81" t="s">
        <v>1893</v>
      </c>
      <c r="K17" s="56" t="s">
        <v>1850</v>
      </c>
      <c r="L17" s="32">
        <v>0</v>
      </c>
      <c r="M17" s="32">
        <v>1603</v>
      </c>
      <c r="N17" s="56" t="s">
        <v>1878</v>
      </c>
      <c r="O17" s="57">
        <f t="shared" si="0"/>
        <v>3133</v>
      </c>
      <c r="P17" s="25">
        <v>1696</v>
      </c>
      <c r="Q17" s="18" t="s">
        <v>1884</v>
      </c>
      <c r="R17" s="21">
        <v>0</v>
      </c>
      <c r="S17" s="2"/>
    </row>
    <row r="18" spans="1:19" s="9" customFormat="1" x14ac:dyDescent="0.2">
      <c r="A18" s="7">
        <v>9</v>
      </c>
      <c r="B18" s="18">
        <v>4295</v>
      </c>
      <c r="C18" s="19" t="s">
        <v>1894</v>
      </c>
      <c r="D18" s="76">
        <v>237244344</v>
      </c>
      <c r="E18" s="19" t="s">
        <v>1891</v>
      </c>
      <c r="F18" s="78" t="s">
        <v>1471</v>
      </c>
      <c r="G18" s="79">
        <f>9000</f>
        <v>9000</v>
      </c>
      <c r="H18" s="29" t="s">
        <v>20</v>
      </c>
      <c r="I18" s="29" t="s">
        <v>19</v>
      </c>
      <c r="J18" s="81" t="s">
        <v>1895</v>
      </c>
      <c r="K18" s="56" t="s">
        <v>1868</v>
      </c>
      <c r="L18" s="32">
        <v>0</v>
      </c>
      <c r="M18" s="32">
        <v>1602</v>
      </c>
      <c r="N18" s="56" t="s">
        <v>1878</v>
      </c>
      <c r="O18" s="57">
        <f t="shared" si="0"/>
        <v>9000</v>
      </c>
      <c r="P18" s="25">
        <v>1695</v>
      </c>
      <c r="Q18" s="18" t="s">
        <v>1884</v>
      </c>
      <c r="R18" s="21">
        <v>0</v>
      </c>
      <c r="S18" s="2"/>
    </row>
    <row r="19" spans="1:19" s="9" customFormat="1" x14ac:dyDescent="0.2">
      <c r="A19" s="7">
        <v>10</v>
      </c>
      <c r="B19" s="18">
        <v>4294</v>
      </c>
      <c r="C19" s="19" t="s">
        <v>1894</v>
      </c>
      <c r="D19" s="76">
        <v>237244345</v>
      </c>
      <c r="E19" s="19" t="s">
        <v>1891</v>
      </c>
      <c r="F19" s="78" t="s">
        <v>1471</v>
      </c>
      <c r="G19" s="79">
        <v>2005</v>
      </c>
      <c r="H19" s="29" t="s">
        <v>20</v>
      </c>
      <c r="I19" s="29" t="s">
        <v>19</v>
      </c>
      <c r="J19" s="81" t="s">
        <v>1895</v>
      </c>
      <c r="K19" s="56" t="s">
        <v>1868</v>
      </c>
      <c r="L19" s="32">
        <v>0</v>
      </c>
      <c r="M19" s="32">
        <v>1601</v>
      </c>
      <c r="N19" s="56" t="s">
        <v>1878</v>
      </c>
      <c r="O19" s="57">
        <f>G19</f>
        <v>2005</v>
      </c>
      <c r="P19" s="25">
        <v>1695</v>
      </c>
      <c r="Q19" s="18" t="s">
        <v>1884</v>
      </c>
      <c r="R19" s="21">
        <v>0</v>
      </c>
      <c r="S19" s="2"/>
    </row>
    <row r="20" spans="1:19" s="9" customFormat="1" x14ac:dyDescent="0.2">
      <c r="A20" s="7">
        <v>11</v>
      </c>
      <c r="B20" s="18">
        <v>4317</v>
      </c>
      <c r="C20" s="19" t="s">
        <v>1896</v>
      </c>
      <c r="D20" s="76">
        <v>617</v>
      </c>
      <c r="E20" s="19" t="s">
        <v>1851</v>
      </c>
      <c r="F20" s="78" t="s">
        <v>1491</v>
      </c>
      <c r="G20" s="79">
        <v>6938.39</v>
      </c>
      <c r="H20" s="29" t="s">
        <v>20</v>
      </c>
      <c r="I20" s="29" t="s">
        <v>19</v>
      </c>
      <c r="J20" s="81" t="s">
        <v>1897</v>
      </c>
      <c r="K20" s="56" t="s">
        <v>1878</v>
      </c>
      <c r="L20" s="32">
        <v>0</v>
      </c>
      <c r="M20" s="32">
        <v>1615</v>
      </c>
      <c r="N20" s="56" t="s">
        <v>1884</v>
      </c>
      <c r="O20" s="57">
        <f>G20</f>
        <v>6938.39</v>
      </c>
      <c r="P20" s="25">
        <v>1701</v>
      </c>
      <c r="Q20" s="18" t="s">
        <v>1884</v>
      </c>
      <c r="R20" s="21">
        <v>0</v>
      </c>
      <c r="S20" s="2"/>
    </row>
  </sheetData>
  <mergeCells count="21">
    <mergeCell ref="A6:A8"/>
    <mergeCell ref="B6:C6"/>
    <mergeCell ref="D6:G6"/>
    <mergeCell ref="H6:H8"/>
    <mergeCell ref="I6:I8"/>
    <mergeCell ref="F7:F8"/>
    <mergeCell ref="G7:G8"/>
    <mergeCell ref="R6:R8"/>
    <mergeCell ref="B7:B8"/>
    <mergeCell ref="C7:C8"/>
    <mergeCell ref="D7:D8"/>
    <mergeCell ref="E7:E8"/>
    <mergeCell ref="J6:J8"/>
    <mergeCell ref="L6:L8"/>
    <mergeCell ref="M6:M8"/>
    <mergeCell ref="N6:N8"/>
    <mergeCell ref="O6:O8"/>
    <mergeCell ref="P6:Q6"/>
    <mergeCell ref="P7:P8"/>
    <mergeCell ref="Q7:Q8"/>
    <mergeCell ref="K6:K8"/>
  </mergeCells>
  <pageMargins left="0.7" right="0.7" top="0.75" bottom="0.75" header="0.3" footer="0.3"/>
</worksheet>
</file>

<file path=xl/worksheets/sheet1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E00-000000000000}">
  <dimension ref="A1:AC13"/>
  <sheetViews>
    <sheetView workbookViewId="0">
      <selection activeCell="M31" sqref="M31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>
        <v>4275</v>
      </c>
      <c r="C10" s="19" t="s">
        <v>1835</v>
      </c>
      <c r="D10" s="76">
        <v>140016792787</v>
      </c>
      <c r="E10" s="76" t="s">
        <v>1835</v>
      </c>
      <c r="F10" s="78" t="s">
        <v>1569</v>
      </c>
      <c r="G10" s="79">
        <v>48757.75</v>
      </c>
      <c r="H10" s="29" t="s">
        <v>20</v>
      </c>
      <c r="I10" s="29" t="s">
        <v>19</v>
      </c>
      <c r="J10" s="81" t="s">
        <v>1899</v>
      </c>
      <c r="K10" s="56" t="s">
        <v>1836</v>
      </c>
      <c r="L10" s="32">
        <v>0</v>
      </c>
      <c r="M10" s="32">
        <v>1597</v>
      </c>
      <c r="N10" s="56" t="s">
        <v>1871</v>
      </c>
      <c r="O10" s="57">
        <f>G10</f>
        <v>48757.75</v>
      </c>
      <c r="P10" s="25">
        <v>1699</v>
      </c>
      <c r="Q10" s="18" t="s">
        <v>1900</v>
      </c>
      <c r="R10" s="21">
        <v>0</v>
      </c>
      <c r="S10" s="2"/>
    </row>
    <row r="11" spans="1:29" s="9" customFormat="1" x14ac:dyDescent="0.2">
      <c r="A11" s="7">
        <v>2</v>
      </c>
      <c r="B11" s="18">
        <v>26835</v>
      </c>
      <c r="C11" s="19" t="s">
        <v>1789</v>
      </c>
      <c r="D11" s="76">
        <v>4654</v>
      </c>
      <c r="E11" s="19" t="s">
        <v>1843</v>
      </c>
      <c r="F11" s="78" t="s">
        <v>1898</v>
      </c>
      <c r="G11" s="79">
        <f>227.97</f>
        <v>227.97</v>
      </c>
      <c r="H11" s="29" t="s">
        <v>20</v>
      </c>
      <c r="I11" s="29" t="s">
        <v>19</v>
      </c>
      <c r="J11" s="81" t="s">
        <v>1901</v>
      </c>
      <c r="K11" s="56" t="s">
        <v>1792</v>
      </c>
      <c r="L11" s="32">
        <v>0</v>
      </c>
      <c r="M11" s="32">
        <v>1400</v>
      </c>
      <c r="N11" s="56" t="s">
        <v>1821</v>
      </c>
      <c r="O11" s="57">
        <f>G11</f>
        <v>227.97</v>
      </c>
      <c r="P11" s="25">
        <v>1700</v>
      </c>
      <c r="Q11" s="18" t="s">
        <v>1900</v>
      </c>
      <c r="R11" s="21">
        <v>0</v>
      </c>
      <c r="S11" s="2"/>
    </row>
    <row r="12" spans="1:29" s="9" customFormat="1" x14ac:dyDescent="0.2">
      <c r="A12" s="7">
        <v>3</v>
      </c>
      <c r="B12" s="18">
        <v>26839</v>
      </c>
      <c r="C12" s="19" t="s">
        <v>1789</v>
      </c>
      <c r="D12" s="76">
        <v>4729</v>
      </c>
      <c r="E12" s="19" t="s">
        <v>1843</v>
      </c>
      <c r="F12" s="78" t="s">
        <v>1898</v>
      </c>
      <c r="G12" s="79">
        <v>546.39</v>
      </c>
      <c r="H12" s="29" t="s">
        <v>20</v>
      </c>
      <c r="I12" s="29" t="s">
        <v>19</v>
      </c>
      <c r="J12" s="81" t="s">
        <v>1902</v>
      </c>
      <c r="K12" s="56" t="s">
        <v>1792</v>
      </c>
      <c r="L12" s="32">
        <v>0</v>
      </c>
      <c r="M12" s="32">
        <v>1402</v>
      </c>
      <c r="N12" s="56" t="s">
        <v>1821</v>
      </c>
      <c r="O12" s="57">
        <f>G12</f>
        <v>546.39</v>
      </c>
      <c r="P12" s="25">
        <v>1700</v>
      </c>
      <c r="Q12" s="18" t="s">
        <v>1900</v>
      </c>
      <c r="R12" s="21">
        <v>0</v>
      </c>
      <c r="S12" s="2"/>
    </row>
    <row r="13" spans="1:29" s="9" customFormat="1" x14ac:dyDescent="0.2">
      <c r="A13" s="7">
        <v>4</v>
      </c>
      <c r="B13" s="18">
        <v>26837</v>
      </c>
      <c r="C13" s="19" t="s">
        <v>1789</v>
      </c>
      <c r="D13" s="76">
        <v>4730</v>
      </c>
      <c r="E13" s="19" t="s">
        <v>1843</v>
      </c>
      <c r="F13" s="78" t="s">
        <v>1898</v>
      </c>
      <c r="G13" s="79">
        <v>287.60000000000002</v>
      </c>
      <c r="H13" s="29" t="s">
        <v>20</v>
      </c>
      <c r="I13" s="29" t="s">
        <v>19</v>
      </c>
      <c r="J13" s="81" t="s">
        <v>1902</v>
      </c>
      <c r="K13" s="56" t="s">
        <v>1792</v>
      </c>
      <c r="L13" s="32">
        <v>0</v>
      </c>
      <c r="M13" s="32">
        <v>1401</v>
      </c>
      <c r="N13" s="56" t="s">
        <v>1821</v>
      </c>
      <c r="O13" s="57">
        <f>G13</f>
        <v>287.60000000000002</v>
      </c>
      <c r="P13" s="25">
        <v>1700</v>
      </c>
      <c r="Q13" s="18" t="s">
        <v>1900</v>
      </c>
      <c r="R13" s="21">
        <v>0</v>
      </c>
      <c r="S13" s="2"/>
    </row>
  </sheetData>
  <mergeCells count="21">
    <mergeCell ref="A6:A8"/>
    <mergeCell ref="B6:C6"/>
    <mergeCell ref="D6:G6"/>
    <mergeCell ref="H6:H8"/>
    <mergeCell ref="I6:I8"/>
    <mergeCell ref="F7:F8"/>
    <mergeCell ref="G7:G8"/>
    <mergeCell ref="R6:R8"/>
    <mergeCell ref="B7:B8"/>
    <mergeCell ref="C7:C8"/>
    <mergeCell ref="D7:D8"/>
    <mergeCell ref="E7:E8"/>
    <mergeCell ref="J6:J8"/>
    <mergeCell ref="L6:L8"/>
    <mergeCell ref="M6:M8"/>
    <mergeCell ref="N6:N8"/>
    <mergeCell ref="O6:O8"/>
    <mergeCell ref="P6:Q6"/>
    <mergeCell ref="P7:P8"/>
    <mergeCell ref="Q7:Q8"/>
    <mergeCell ref="K6:K8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2:AC37"/>
  <sheetViews>
    <sheetView topLeftCell="A4" workbookViewId="0">
      <selection activeCell="G28" sqref="G28"/>
    </sheetView>
  </sheetViews>
  <sheetFormatPr defaultRowHeight="20.100000000000001" customHeight="1" x14ac:dyDescent="0.2"/>
  <cols>
    <col min="1" max="1" width="7.140625" style="10" customWidth="1"/>
    <col min="2" max="2" width="9.7109375" style="6" customWidth="1"/>
    <col min="3" max="3" width="12.42578125" style="6" customWidth="1"/>
    <col min="4" max="4" width="14.42578125" style="6" customWidth="1"/>
    <col min="5" max="5" width="14.28515625" style="6" customWidth="1"/>
    <col min="6" max="6" width="20.140625" style="6" customWidth="1"/>
    <col min="7" max="7" width="12.42578125" style="6" customWidth="1"/>
    <col min="8" max="8" width="9.85546875" style="6" customWidth="1"/>
    <col min="9" max="9" width="15" style="6" customWidth="1"/>
    <col min="10" max="10" width="30.140625" style="6" customWidth="1"/>
    <col min="11" max="11" width="13.28515625" style="6" customWidth="1"/>
    <col min="12" max="13" width="9.28515625" style="6" customWidth="1"/>
    <col min="14" max="14" width="10.42578125" style="6" customWidth="1"/>
    <col min="15" max="15" width="11.85546875" style="6" customWidth="1"/>
    <col min="16" max="16" width="11.28515625" style="6" customWidth="1"/>
    <col min="17" max="17" width="12.42578125" style="6" customWidth="1"/>
    <col min="18" max="18" width="8.710937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0.100000000000001" customHeight="1" x14ac:dyDescent="0.2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33" customHeight="1" x14ac:dyDescent="0.2">
      <c r="A10" s="27">
        <v>1</v>
      </c>
      <c r="B10" s="18">
        <v>33856</v>
      </c>
      <c r="C10" s="19" t="s">
        <v>109</v>
      </c>
      <c r="D10" s="18">
        <v>31595111</v>
      </c>
      <c r="E10" s="19" t="s">
        <v>243</v>
      </c>
      <c r="F10" s="29" t="s">
        <v>35</v>
      </c>
      <c r="G10" s="20">
        <v>16503.78</v>
      </c>
      <c r="H10" s="18" t="s">
        <v>20</v>
      </c>
      <c r="I10" s="18" t="s">
        <v>19</v>
      </c>
      <c r="J10" s="11" t="s">
        <v>244</v>
      </c>
      <c r="K10" s="19" t="s">
        <v>168</v>
      </c>
      <c r="L10" s="21">
        <v>0</v>
      </c>
      <c r="M10" s="21">
        <v>3213</v>
      </c>
      <c r="N10" s="19" t="s">
        <v>175</v>
      </c>
      <c r="O10" s="22">
        <f t="shared" ref="O10:O37" si="0">G10</f>
        <v>16503.78</v>
      </c>
      <c r="P10" s="32">
        <v>3971</v>
      </c>
      <c r="Q10" s="23" t="s">
        <v>242</v>
      </c>
      <c r="R10" s="21">
        <v>0</v>
      </c>
      <c r="S10" s="2"/>
    </row>
    <row r="11" spans="1:29" ht="49.5" hidden="1" customHeight="1" x14ac:dyDescent="0.2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32"/>
      <c r="Q11" s="12"/>
      <c r="R11" s="21"/>
    </row>
    <row r="12" spans="1:29" ht="24.75" customHeight="1" x14ac:dyDescent="0.2">
      <c r="A12" s="14">
        <v>2</v>
      </c>
      <c r="B12" s="14">
        <v>35812</v>
      </c>
      <c r="C12" s="24"/>
      <c r="D12" s="14">
        <v>331</v>
      </c>
      <c r="E12" s="24" t="s">
        <v>43</v>
      </c>
      <c r="F12" s="29" t="s">
        <v>245</v>
      </c>
      <c r="G12" s="14">
        <v>4900</v>
      </c>
      <c r="H12" s="18" t="s">
        <v>20</v>
      </c>
      <c r="I12" s="18" t="s">
        <v>19</v>
      </c>
      <c r="J12" s="11" t="s">
        <v>246</v>
      </c>
      <c r="K12" s="24" t="s">
        <v>83</v>
      </c>
      <c r="L12" s="14">
        <v>0</v>
      </c>
      <c r="M12" s="25">
        <v>3141</v>
      </c>
      <c r="N12" s="24" t="s">
        <v>102</v>
      </c>
      <c r="O12" s="22">
        <f t="shared" si="0"/>
        <v>4900</v>
      </c>
      <c r="P12" s="32">
        <v>3966</v>
      </c>
      <c r="Q12" s="24" t="s">
        <v>242</v>
      </c>
      <c r="R12" s="14">
        <v>0</v>
      </c>
    </row>
    <row r="13" spans="1:29" ht="28.5" customHeight="1" x14ac:dyDescent="0.2">
      <c r="A13" s="14">
        <v>3</v>
      </c>
      <c r="B13" s="14">
        <v>34968</v>
      </c>
      <c r="C13" s="24" t="s">
        <v>150</v>
      </c>
      <c r="D13" s="14">
        <v>22652</v>
      </c>
      <c r="E13" s="24" t="s">
        <v>47</v>
      </c>
      <c r="F13" s="24" t="s">
        <v>247</v>
      </c>
      <c r="G13" s="14">
        <v>451.61</v>
      </c>
      <c r="H13" s="18" t="s">
        <v>20</v>
      </c>
      <c r="I13" s="18" t="s">
        <v>19</v>
      </c>
      <c r="J13" s="24" t="s">
        <v>104</v>
      </c>
      <c r="K13" s="24" t="s">
        <v>181</v>
      </c>
      <c r="L13" s="14">
        <v>0</v>
      </c>
      <c r="M13" s="14">
        <v>3063</v>
      </c>
      <c r="N13" s="25" t="s">
        <v>56</v>
      </c>
      <c r="O13" s="22">
        <f t="shared" si="0"/>
        <v>451.61</v>
      </c>
      <c r="P13" s="33">
        <v>3967</v>
      </c>
      <c r="Q13" s="24" t="s">
        <v>242</v>
      </c>
      <c r="R13" s="14">
        <v>0</v>
      </c>
    </row>
    <row r="14" spans="1:29" ht="27" customHeight="1" x14ac:dyDescent="0.2">
      <c r="A14" s="14">
        <v>4</v>
      </c>
      <c r="B14" s="14">
        <v>35423</v>
      </c>
      <c r="C14" s="24" t="s">
        <v>229</v>
      </c>
      <c r="D14" s="14">
        <v>8307</v>
      </c>
      <c r="E14" s="24" t="s">
        <v>47</v>
      </c>
      <c r="F14" s="18" t="s">
        <v>248</v>
      </c>
      <c r="G14" s="14">
        <v>380.84</v>
      </c>
      <c r="H14" s="18" t="s">
        <v>20</v>
      </c>
      <c r="I14" s="18" t="s">
        <v>19</v>
      </c>
      <c r="J14" s="24" t="s">
        <v>249</v>
      </c>
      <c r="K14" s="24" t="s">
        <v>229</v>
      </c>
      <c r="L14" s="14">
        <v>0</v>
      </c>
      <c r="M14" s="14">
        <v>3037</v>
      </c>
      <c r="N14" s="25" t="s">
        <v>43</v>
      </c>
      <c r="O14" s="22">
        <f t="shared" si="0"/>
        <v>380.84</v>
      </c>
      <c r="P14" s="33">
        <v>3979</v>
      </c>
      <c r="Q14" s="24" t="s">
        <v>242</v>
      </c>
      <c r="R14" s="14">
        <v>0</v>
      </c>
    </row>
    <row r="15" spans="1:29" ht="25.5" customHeight="1" x14ac:dyDescent="0.2">
      <c r="A15" s="14">
        <v>5</v>
      </c>
      <c r="B15" s="14">
        <v>35424</v>
      </c>
      <c r="C15" s="24" t="s">
        <v>229</v>
      </c>
      <c r="D15" s="14">
        <v>8271</v>
      </c>
      <c r="E15" s="24" t="s">
        <v>47</v>
      </c>
      <c r="F15" s="18" t="s">
        <v>248</v>
      </c>
      <c r="G15" s="14">
        <v>357</v>
      </c>
      <c r="H15" s="18" t="s">
        <v>20</v>
      </c>
      <c r="I15" s="18" t="s">
        <v>19</v>
      </c>
      <c r="J15" s="25" t="s">
        <v>250</v>
      </c>
      <c r="K15" s="24" t="s">
        <v>229</v>
      </c>
      <c r="L15" s="14">
        <v>0</v>
      </c>
      <c r="M15" s="14">
        <v>3038</v>
      </c>
      <c r="N15" s="25" t="s">
        <v>43</v>
      </c>
      <c r="O15" s="14">
        <f t="shared" si="0"/>
        <v>357</v>
      </c>
      <c r="P15" s="33">
        <v>3979</v>
      </c>
      <c r="Q15" s="24" t="s">
        <v>242</v>
      </c>
      <c r="R15" s="14">
        <v>0</v>
      </c>
    </row>
    <row r="16" spans="1:29" ht="29.25" customHeight="1" x14ac:dyDescent="0.2">
      <c r="A16" s="14">
        <v>6</v>
      </c>
      <c r="B16" s="14">
        <v>36024</v>
      </c>
      <c r="C16" s="24" t="s">
        <v>45</v>
      </c>
      <c r="D16" s="14">
        <v>2442</v>
      </c>
      <c r="E16" s="24" t="s">
        <v>47</v>
      </c>
      <c r="F16" s="24" t="s">
        <v>251</v>
      </c>
      <c r="G16" s="14">
        <v>400.46</v>
      </c>
      <c r="H16" s="18" t="s">
        <v>20</v>
      </c>
      <c r="I16" s="18" t="s">
        <v>19</v>
      </c>
      <c r="J16" s="24" t="s">
        <v>252</v>
      </c>
      <c r="K16" s="24" t="s">
        <v>56</v>
      </c>
      <c r="L16" s="14">
        <v>0</v>
      </c>
      <c r="M16" s="14">
        <v>3162</v>
      </c>
      <c r="N16" s="25" t="s">
        <v>118</v>
      </c>
      <c r="O16" s="14">
        <f t="shared" si="0"/>
        <v>400.46</v>
      </c>
      <c r="P16" s="33">
        <v>3968</v>
      </c>
      <c r="Q16" s="24" t="s">
        <v>242</v>
      </c>
      <c r="R16" s="14">
        <v>0</v>
      </c>
    </row>
    <row r="17" spans="1:18" ht="26.25" customHeight="1" x14ac:dyDescent="0.2">
      <c r="A17" s="14">
        <v>7</v>
      </c>
      <c r="B17" s="14">
        <v>36025</v>
      </c>
      <c r="C17" s="24" t="s">
        <v>45</v>
      </c>
      <c r="D17" s="14">
        <v>2443</v>
      </c>
      <c r="E17" s="24" t="s">
        <v>47</v>
      </c>
      <c r="F17" s="24" t="s">
        <v>251</v>
      </c>
      <c r="G17" s="14">
        <v>859.39</v>
      </c>
      <c r="H17" s="18" t="s">
        <v>20</v>
      </c>
      <c r="I17" s="18" t="s">
        <v>19</v>
      </c>
      <c r="J17" s="24" t="s">
        <v>253</v>
      </c>
      <c r="K17" s="24" t="s">
        <v>45</v>
      </c>
      <c r="L17" s="14">
        <v>0</v>
      </c>
      <c r="M17" s="14">
        <v>3160</v>
      </c>
      <c r="N17" s="25" t="s">
        <v>102</v>
      </c>
      <c r="O17" s="14">
        <f t="shared" si="0"/>
        <v>859.39</v>
      </c>
      <c r="P17" s="33">
        <v>3968</v>
      </c>
      <c r="Q17" s="24" t="s">
        <v>242</v>
      </c>
      <c r="R17" s="14">
        <v>0</v>
      </c>
    </row>
    <row r="18" spans="1:18" ht="27" customHeight="1" x14ac:dyDescent="0.2">
      <c r="A18" s="14">
        <v>8</v>
      </c>
      <c r="B18" s="14">
        <v>35549</v>
      </c>
      <c r="C18" s="24" t="s">
        <v>44</v>
      </c>
      <c r="D18" s="14">
        <v>2369</v>
      </c>
      <c r="E18" s="24" t="s">
        <v>47</v>
      </c>
      <c r="F18" s="24" t="s">
        <v>251</v>
      </c>
      <c r="G18" s="14">
        <v>256.52999999999997</v>
      </c>
      <c r="H18" s="18" t="s">
        <v>20</v>
      </c>
      <c r="I18" s="18" t="s">
        <v>19</v>
      </c>
      <c r="J18" s="24" t="s">
        <v>254</v>
      </c>
      <c r="K18" s="24" t="s">
        <v>44</v>
      </c>
      <c r="L18" s="14">
        <v>0</v>
      </c>
      <c r="M18" s="14">
        <v>3143</v>
      </c>
      <c r="N18" s="25" t="s">
        <v>102</v>
      </c>
      <c r="O18" s="14">
        <f t="shared" si="0"/>
        <v>256.52999999999997</v>
      </c>
      <c r="P18" s="33">
        <v>3968</v>
      </c>
      <c r="Q18" s="24" t="s">
        <v>242</v>
      </c>
      <c r="R18" s="14">
        <v>0</v>
      </c>
    </row>
    <row r="19" spans="1:18" ht="31.5" customHeight="1" x14ac:dyDescent="0.2">
      <c r="A19" s="14">
        <v>9</v>
      </c>
      <c r="B19" s="14">
        <v>35538</v>
      </c>
      <c r="C19" s="24" t="s">
        <v>44</v>
      </c>
      <c r="D19" s="14">
        <v>540</v>
      </c>
      <c r="E19" s="24" t="s">
        <v>44</v>
      </c>
      <c r="F19" s="24" t="s">
        <v>255</v>
      </c>
      <c r="G19" s="14">
        <v>1606.5</v>
      </c>
      <c r="H19" s="18" t="s">
        <v>20</v>
      </c>
      <c r="I19" s="18" t="s">
        <v>19</v>
      </c>
      <c r="J19" s="24" t="s">
        <v>256</v>
      </c>
      <c r="K19" s="24" t="s">
        <v>44</v>
      </c>
      <c r="L19" s="14">
        <v>0</v>
      </c>
      <c r="M19" s="14">
        <v>3045</v>
      </c>
      <c r="N19" s="25" t="s">
        <v>45</v>
      </c>
      <c r="O19" s="14">
        <f t="shared" si="0"/>
        <v>1606.5</v>
      </c>
      <c r="P19" s="33">
        <v>3969</v>
      </c>
      <c r="Q19" s="24" t="s">
        <v>242</v>
      </c>
      <c r="R19" s="14">
        <v>0</v>
      </c>
    </row>
    <row r="20" spans="1:18" ht="20.100000000000001" customHeight="1" x14ac:dyDescent="0.2">
      <c r="A20" s="14">
        <v>10</v>
      </c>
      <c r="B20" s="14">
        <v>37898</v>
      </c>
      <c r="C20" s="24" t="s">
        <v>175</v>
      </c>
      <c r="D20" s="14">
        <v>332</v>
      </c>
      <c r="E20" s="24" t="s">
        <v>168</v>
      </c>
      <c r="F20" s="24" t="s">
        <v>188</v>
      </c>
      <c r="G20" s="14">
        <v>200</v>
      </c>
      <c r="H20" s="18" t="s">
        <v>20</v>
      </c>
      <c r="I20" s="18" t="s">
        <v>19</v>
      </c>
      <c r="J20" s="24" t="s">
        <v>189</v>
      </c>
      <c r="K20" s="24" t="s">
        <v>175</v>
      </c>
      <c r="L20" s="14">
        <v>0</v>
      </c>
      <c r="M20" s="14">
        <v>3229</v>
      </c>
      <c r="N20" s="25" t="s">
        <v>221</v>
      </c>
      <c r="O20" s="14">
        <f t="shared" si="0"/>
        <v>200</v>
      </c>
      <c r="P20" s="14">
        <v>3965</v>
      </c>
      <c r="Q20" s="24" t="s">
        <v>242</v>
      </c>
      <c r="R20" s="14">
        <v>0</v>
      </c>
    </row>
    <row r="21" spans="1:18" ht="24" customHeight="1" x14ac:dyDescent="0.2">
      <c r="A21" s="14">
        <v>11</v>
      </c>
      <c r="B21" s="14">
        <v>36001</v>
      </c>
      <c r="C21" s="24" t="s">
        <v>45</v>
      </c>
      <c r="D21" s="14">
        <v>58528881</v>
      </c>
      <c r="E21" s="24" t="s">
        <v>181</v>
      </c>
      <c r="F21" s="24" t="s">
        <v>265</v>
      </c>
      <c r="G21" s="14">
        <v>4335.45</v>
      </c>
      <c r="H21" s="18" t="s">
        <v>20</v>
      </c>
      <c r="I21" s="18" t="s">
        <v>19</v>
      </c>
      <c r="J21" s="25" t="s">
        <v>266</v>
      </c>
      <c r="K21" s="24" t="s">
        <v>45</v>
      </c>
      <c r="L21" s="14">
        <v>0</v>
      </c>
      <c r="M21" s="14">
        <v>3221</v>
      </c>
      <c r="N21" s="25" t="s">
        <v>221</v>
      </c>
      <c r="O21" s="14">
        <f t="shared" si="0"/>
        <v>4335.45</v>
      </c>
      <c r="P21" s="14">
        <v>3972</v>
      </c>
      <c r="Q21" s="24" t="s">
        <v>242</v>
      </c>
      <c r="R21" s="14">
        <v>0</v>
      </c>
    </row>
    <row r="22" spans="1:18" ht="24" customHeight="1" x14ac:dyDescent="0.2">
      <c r="A22" s="14">
        <v>12</v>
      </c>
      <c r="B22" s="14">
        <v>37199</v>
      </c>
      <c r="C22" s="24" t="s">
        <v>140</v>
      </c>
      <c r="D22" s="14">
        <v>5857429</v>
      </c>
      <c r="E22" s="24" t="s">
        <v>43</v>
      </c>
      <c r="F22" s="24" t="s">
        <v>265</v>
      </c>
      <c r="G22" s="14">
        <v>1489.33</v>
      </c>
      <c r="H22" s="18" t="s">
        <v>20</v>
      </c>
      <c r="I22" s="18" t="s">
        <v>19</v>
      </c>
      <c r="J22" s="25" t="s">
        <v>266</v>
      </c>
      <c r="K22" s="24" t="s">
        <v>140</v>
      </c>
      <c r="L22" s="14">
        <v>0</v>
      </c>
      <c r="M22" s="14">
        <v>3232</v>
      </c>
      <c r="N22" s="25" t="s">
        <v>221</v>
      </c>
      <c r="O22" s="14">
        <f t="shared" si="0"/>
        <v>1489.33</v>
      </c>
      <c r="P22" s="14">
        <v>3972</v>
      </c>
      <c r="Q22" s="24" t="s">
        <v>242</v>
      </c>
      <c r="R22" s="14">
        <v>0</v>
      </c>
    </row>
    <row r="23" spans="1:18" ht="24" customHeight="1" x14ac:dyDescent="0.2">
      <c r="A23" s="14">
        <v>13</v>
      </c>
      <c r="B23" s="14">
        <v>37201</v>
      </c>
      <c r="C23" s="24" t="s">
        <v>140</v>
      </c>
      <c r="D23" s="14">
        <v>5857431</v>
      </c>
      <c r="E23" s="24" t="s">
        <v>269</v>
      </c>
      <c r="F23" s="24" t="s">
        <v>265</v>
      </c>
      <c r="G23" s="14">
        <v>2065.4699999999998</v>
      </c>
      <c r="H23" s="18" t="s">
        <v>20</v>
      </c>
      <c r="I23" s="18" t="s">
        <v>19</v>
      </c>
      <c r="J23" s="25" t="s">
        <v>266</v>
      </c>
      <c r="K23" s="24" t="s">
        <v>140</v>
      </c>
      <c r="L23" s="14">
        <v>0</v>
      </c>
      <c r="M23" s="14">
        <v>3233</v>
      </c>
      <c r="N23" s="25" t="s">
        <v>221</v>
      </c>
      <c r="O23" s="14">
        <f t="shared" si="0"/>
        <v>2065.4699999999998</v>
      </c>
      <c r="P23" s="14">
        <v>3972</v>
      </c>
      <c r="Q23" s="24" t="s">
        <v>242</v>
      </c>
      <c r="R23" s="14">
        <v>0</v>
      </c>
    </row>
    <row r="24" spans="1:18" ht="24" customHeight="1" x14ac:dyDescent="0.2">
      <c r="A24" s="14">
        <v>14</v>
      </c>
      <c r="B24" s="14">
        <v>37200</v>
      </c>
      <c r="C24" s="24" t="s">
        <v>140</v>
      </c>
      <c r="D24" s="14">
        <v>5857430</v>
      </c>
      <c r="E24" s="24" t="s">
        <v>43</v>
      </c>
      <c r="F24" s="24" t="s">
        <v>265</v>
      </c>
      <c r="G24" s="14">
        <v>933.5</v>
      </c>
      <c r="H24" s="18" t="s">
        <v>20</v>
      </c>
      <c r="I24" s="18" t="s">
        <v>19</v>
      </c>
      <c r="J24" s="25" t="s">
        <v>266</v>
      </c>
      <c r="K24" s="24" t="s">
        <v>140</v>
      </c>
      <c r="L24" s="14">
        <v>0</v>
      </c>
      <c r="M24" s="14">
        <v>3234</v>
      </c>
      <c r="N24" s="25" t="s">
        <v>221</v>
      </c>
      <c r="O24" s="14">
        <f t="shared" si="0"/>
        <v>933.5</v>
      </c>
      <c r="P24" s="14">
        <v>3972</v>
      </c>
      <c r="Q24" s="24" t="s">
        <v>242</v>
      </c>
      <c r="R24" s="14">
        <v>0</v>
      </c>
    </row>
    <row r="25" spans="1:18" ht="30.75" customHeight="1" x14ac:dyDescent="0.2">
      <c r="A25" s="14">
        <v>15</v>
      </c>
      <c r="B25" s="14">
        <v>37805</v>
      </c>
      <c r="C25" s="24" t="s">
        <v>168</v>
      </c>
      <c r="D25" s="14"/>
      <c r="E25" s="14"/>
      <c r="F25" s="24" t="s">
        <v>267</v>
      </c>
      <c r="G25" s="14">
        <v>749</v>
      </c>
      <c r="H25" s="24" t="s">
        <v>162</v>
      </c>
      <c r="I25" s="18" t="s">
        <v>19</v>
      </c>
      <c r="J25" s="24" t="s">
        <v>268</v>
      </c>
      <c r="K25" s="24" t="s">
        <v>168</v>
      </c>
      <c r="L25" s="14">
        <v>0</v>
      </c>
      <c r="M25" s="14">
        <v>3223</v>
      </c>
      <c r="N25" s="25" t="s">
        <v>221</v>
      </c>
      <c r="O25" s="14">
        <f t="shared" si="0"/>
        <v>749</v>
      </c>
      <c r="P25" s="14">
        <v>136</v>
      </c>
      <c r="Q25" s="24" t="s">
        <v>242</v>
      </c>
      <c r="R25" s="14">
        <v>0</v>
      </c>
    </row>
    <row r="26" spans="1:18" ht="30.75" customHeight="1" x14ac:dyDescent="0.2">
      <c r="A26" s="14">
        <v>16</v>
      </c>
      <c r="B26" s="14">
        <v>36885</v>
      </c>
      <c r="C26" s="24" t="s">
        <v>102</v>
      </c>
      <c r="D26" s="14">
        <v>70</v>
      </c>
      <c r="E26" s="24" t="s">
        <v>47</v>
      </c>
      <c r="F26" s="24" t="s">
        <v>230</v>
      </c>
      <c r="G26" s="14">
        <v>50932</v>
      </c>
      <c r="H26" s="24" t="s">
        <v>20</v>
      </c>
      <c r="I26" s="18" t="s">
        <v>19</v>
      </c>
      <c r="J26" s="24" t="s">
        <v>270</v>
      </c>
      <c r="K26" s="24" t="s">
        <v>201</v>
      </c>
      <c r="L26" s="14">
        <v>0</v>
      </c>
      <c r="M26" s="14">
        <v>3228</v>
      </c>
      <c r="N26" s="25" t="s">
        <v>221</v>
      </c>
      <c r="O26" s="14">
        <f t="shared" si="0"/>
        <v>50932</v>
      </c>
      <c r="P26" s="14">
        <v>3974</v>
      </c>
      <c r="Q26" s="24" t="s">
        <v>242</v>
      </c>
      <c r="R26" s="14">
        <v>0</v>
      </c>
    </row>
    <row r="27" spans="1:18" ht="24.75" customHeight="1" x14ac:dyDescent="0.2">
      <c r="A27" s="14">
        <v>17</v>
      </c>
      <c r="B27" s="14">
        <v>34881</v>
      </c>
      <c r="C27" s="25" t="s">
        <v>150</v>
      </c>
      <c r="D27" s="14">
        <v>734</v>
      </c>
      <c r="E27" s="24" t="s">
        <v>150</v>
      </c>
      <c r="F27" s="24" t="s">
        <v>271</v>
      </c>
      <c r="G27" s="14">
        <v>5950</v>
      </c>
      <c r="H27" s="24" t="s">
        <v>20</v>
      </c>
      <c r="I27" s="18" t="s">
        <v>19</v>
      </c>
      <c r="J27" s="24" t="s">
        <v>272</v>
      </c>
      <c r="K27" s="24" t="s">
        <v>114</v>
      </c>
      <c r="L27" s="14">
        <v>0</v>
      </c>
      <c r="M27" s="14">
        <v>3242</v>
      </c>
      <c r="N27" s="25" t="s">
        <v>242</v>
      </c>
      <c r="O27" s="14">
        <f t="shared" si="0"/>
        <v>5950</v>
      </c>
      <c r="P27" s="14">
        <v>3988</v>
      </c>
      <c r="Q27" s="24" t="s">
        <v>242</v>
      </c>
      <c r="R27" s="14">
        <v>0</v>
      </c>
    </row>
    <row r="28" spans="1:18" ht="27" customHeight="1" x14ac:dyDescent="0.2">
      <c r="A28" s="14">
        <v>18</v>
      </c>
      <c r="B28" s="14">
        <v>35668</v>
      </c>
      <c r="C28" s="25" t="s">
        <v>44</v>
      </c>
      <c r="D28" s="14">
        <v>22008172</v>
      </c>
      <c r="E28" s="24" t="s">
        <v>229</v>
      </c>
      <c r="F28" s="24" t="s">
        <v>273</v>
      </c>
      <c r="G28" s="14">
        <v>4673.43</v>
      </c>
      <c r="H28" s="24" t="s">
        <v>20</v>
      </c>
      <c r="I28" s="18" t="s">
        <v>19</v>
      </c>
      <c r="J28" s="24" t="s">
        <v>274</v>
      </c>
      <c r="K28" s="24" t="s">
        <v>44</v>
      </c>
      <c r="L28" s="14">
        <v>0</v>
      </c>
      <c r="M28" s="14">
        <v>3243</v>
      </c>
      <c r="N28" s="25" t="s">
        <v>242</v>
      </c>
      <c r="O28" s="14">
        <f t="shared" si="0"/>
        <v>4673.43</v>
      </c>
      <c r="P28" s="14">
        <v>3987</v>
      </c>
      <c r="Q28" s="24" t="s">
        <v>242</v>
      </c>
      <c r="R28" s="14">
        <v>0</v>
      </c>
    </row>
    <row r="29" spans="1:18" ht="30" customHeight="1" x14ac:dyDescent="0.2">
      <c r="A29" s="14">
        <v>19</v>
      </c>
      <c r="B29" s="14">
        <v>35301</v>
      </c>
      <c r="C29" s="25" t="s">
        <v>181</v>
      </c>
      <c r="D29" s="14">
        <v>9084050</v>
      </c>
      <c r="E29" s="24" t="s">
        <v>150</v>
      </c>
      <c r="F29" s="24" t="s">
        <v>232</v>
      </c>
      <c r="G29" s="14">
        <v>4115.41</v>
      </c>
      <c r="H29" s="24" t="s">
        <v>20</v>
      </c>
      <c r="I29" s="18" t="s">
        <v>19</v>
      </c>
      <c r="J29" s="24" t="s">
        <v>233</v>
      </c>
      <c r="K29" s="15"/>
      <c r="L29" s="14">
        <v>0</v>
      </c>
      <c r="M29" s="14">
        <v>3241</v>
      </c>
      <c r="N29" s="25" t="s">
        <v>275</v>
      </c>
      <c r="O29" s="14">
        <f t="shared" si="0"/>
        <v>4115.41</v>
      </c>
      <c r="P29" s="14">
        <v>3982</v>
      </c>
      <c r="Q29" s="24" t="s">
        <v>242</v>
      </c>
      <c r="R29" s="14">
        <v>0</v>
      </c>
    </row>
    <row r="30" spans="1:18" ht="30" customHeight="1" x14ac:dyDescent="0.2">
      <c r="A30" s="14">
        <v>20</v>
      </c>
      <c r="B30" s="14">
        <v>34887</v>
      </c>
      <c r="C30" s="25" t="s">
        <v>150</v>
      </c>
      <c r="D30" s="14">
        <v>1418</v>
      </c>
      <c r="E30" s="24" t="s">
        <v>47</v>
      </c>
      <c r="F30" s="24" t="s">
        <v>276</v>
      </c>
      <c r="G30" s="14">
        <v>3094</v>
      </c>
      <c r="H30" s="24" t="s">
        <v>20</v>
      </c>
      <c r="I30" s="18" t="s">
        <v>19</v>
      </c>
      <c r="J30" s="24" t="s">
        <v>277</v>
      </c>
      <c r="K30" s="24" t="s">
        <v>168</v>
      </c>
      <c r="L30" s="14">
        <v>0</v>
      </c>
      <c r="M30" s="14">
        <v>3240</v>
      </c>
      <c r="N30" s="25" t="s">
        <v>221</v>
      </c>
      <c r="O30" s="14">
        <f t="shared" si="0"/>
        <v>3094</v>
      </c>
      <c r="P30" s="14">
        <v>3983</v>
      </c>
      <c r="Q30" s="24" t="s">
        <v>242</v>
      </c>
      <c r="R30" s="14">
        <v>0</v>
      </c>
    </row>
    <row r="31" spans="1:18" ht="32.25" customHeight="1" x14ac:dyDescent="0.2">
      <c r="A31" s="14">
        <v>21</v>
      </c>
      <c r="B31" s="14">
        <v>36303</v>
      </c>
      <c r="C31" s="25" t="s">
        <v>68</v>
      </c>
      <c r="D31" s="14">
        <v>40018597</v>
      </c>
      <c r="E31" s="24" t="s">
        <v>43</v>
      </c>
      <c r="F31" s="24" t="s">
        <v>278</v>
      </c>
      <c r="G31" s="14">
        <v>285.60000000000002</v>
      </c>
      <c r="H31" s="24" t="s">
        <v>20</v>
      </c>
      <c r="I31" s="18" t="s">
        <v>19</v>
      </c>
      <c r="J31" s="24" t="s">
        <v>279</v>
      </c>
      <c r="K31" s="24" t="s">
        <v>83</v>
      </c>
      <c r="L31" s="14">
        <v>0</v>
      </c>
      <c r="M31" s="14">
        <v>3238</v>
      </c>
      <c r="N31" s="25" t="s">
        <v>221</v>
      </c>
      <c r="O31" s="14">
        <f t="shared" si="0"/>
        <v>285.60000000000002</v>
      </c>
      <c r="P31" s="14">
        <v>3985</v>
      </c>
      <c r="Q31" s="24" t="s">
        <v>242</v>
      </c>
      <c r="R31" s="14">
        <v>0</v>
      </c>
    </row>
    <row r="32" spans="1:18" ht="33" customHeight="1" x14ac:dyDescent="0.2">
      <c r="A32" s="14">
        <v>22</v>
      </c>
      <c r="B32" s="14">
        <v>37357</v>
      </c>
      <c r="C32" s="25" t="s">
        <v>155</v>
      </c>
      <c r="D32" s="14">
        <v>710</v>
      </c>
      <c r="E32" s="24" t="s">
        <v>140</v>
      </c>
      <c r="F32" s="24" t="s">
        <v>33</v>
      </c>
      <c r="G32" s="14">
        <v>2931.39</v>
      </c>
      <c r="H32" s="24" t="s">
        <v>20</v>
      </c>
      <c r="I32" s="18" t="s">
        <v>19</v>
      </c>
      <c r="J32" s="24" t="s">
        <v>280</v>
      </c>
      <c r="K32" s="24" t="s">
        <v>166</v>
      </c>
      <c r="L32" s="14">
        <v>0</v>
      </c>
      <c r="M32" s="14">
        <v>3239</v>
      </c>
      <c r="N32" s="25" t="s">
        <v>221</v>
      </c>
      <c r="O32" s="14">
        <f t="shared" si="0"/>
        <v>2931.39</v>
      </c>
      <c r="P32" s="14">
        <v>3984</v>
      </c>
      <c r="Q32" s="24" t="s">
        <v>242</v>
      </c>
      <c r="R32" s="14">
        <v>0</v>
      </c>
    </row>
    <row r="33" spans="1:18" ht="34.5" customHeight="1" x14ac:dyDescent="0.2">
      <c r="A33" s="14">
        <v>23</v>
      </c>
      <c r="B33" s="14">
        <v>38036</v>
      </c>
      <c r="C33" s="25" t="s">
        <v>175</v>
      </c>
      <c r="D33" s="14">
        <v>2028404</v>
      </c>
      <c r="E33" s="24" t="s">
        <v>175</v>
      </c>
      <c r="F33" s="24" t="s">
        <v>73</v>
      </c>
      <c r="G33" s="14">
        <v>1358.75</v>
      </c>
      <c r="H33" s="24" t="s">
        <v>20</v>
      </c>
      <c r="I33" s="18" t="s">
        <v>19</v>
      </c>
      <c r="J33" s="24" t="s">
        <v>281</v>
      </c>
      <c r="K33" s="34" t="s">
        <v>221</v>
      </c>
      <c r="L33" s="25">
        <v>0</v>
      </c>
      <c r="M33" s="14">
        <v>3237</v>
      </c>
      <c r="N33" s="25" t="s">
        <v>221</v>
      </c>
      <c r="O33" s="14">
        <f t="shared" si="0"/>
        <v>1358.75</v>
      </c>
      <c r="P33" s="14">
        <v>3986</v>
      </c>
      <c r="Q33" s="24" t="s">
        <v>242</v>
      </c>
      <c r="R33" s="14">
        <v>0</v>
      </c>
    </row>
    <row r="34" spans="1:18" ht="27" customHeight="1" x14ac:dyDescent="0.2">
      <c r="A34" s="15">
        <v>24</v>
      </c>
      <c r="B34" s="14">
        <v>38039</v>
      </c>
      <c r="C34" s="25" t="s">
        <v>175</v>
      </c>
      <c r="D34" s="14">
        <v>2028405</v>
      </c>
      <c r="E34" s="24" t="s">
        <v>175</v>
      </c>
      <c r="F34" s="24" t="s">
        <v>73</v>
      </c>
      <c r="G34" s="14">
        <v>1995.81</v>
      </c>
      <c r="H34" s="24" t="s">
        <v>20</v>
      </c>
      <c r="I34" s="18" t="s">
        <v>19</v>
      </c>
      <c r="J34" s="24" t="s">
        <v>282</v>
      </c>
      <c r="K34" s="24" t="s">
        <v>221</v>
      </c>
      <c r="L34" s="14">
        <v>0</v>
      </c>
      <c r="M34" s="14">
        <v>3236</v>
      </c>
      <c r="N34" s="25" t="s">
        <v>221</v>
      </c>
      <c r="O34" s="14">
        <f t="shared" si="0"/>
        <v>1995.81</v>
      </c>
      <c r="P34" s="14">
        <v>3986</v>
      </c>
      <c r="Q34" s="24" t="s">
        <v>242</v>
      </c>
      <c r="R34" s="14">
        <v>0</v>
      </c>
    </row>
    <row r="35" spans="1:18" ht="29.25" customHeight="1" x14ac:dyDescent="0.2">
      <c r="A35" s="15">
        <v>25</v>
      </c>
      <c r="B35" s="14">
        <v>380141</v>
      </c>
      <c r="C35" s="25" t="s">
        <v>175</v>
      </c>
      <c r="D35" s="14">
        <v>2028403</v>
      </c>
      <c r="E35" s="24" t="s">
        <v>175</v>
      </c>
      <c r="F35" s="24" t="s">
        <v>73</v>
      </c>
      <c r="G35" s="14">
        <v>-2717.5</v>
      </c>
      <c r="H35" s="24" t="s">
        <v>20</v>
      </c>
      <c r="I35" s="18" t="s">
        <v>19</v>
      </c>
      <c r="J35" s="24" t="s">
        <v>283</v>
      </c>
      <c r="K35" s="24" t="s">
        <v>221</v>
      </c>
      <c r="L35" s="14">
        <v>0</v>
      </c>
      <c r="M35" s="14">
        <v>3235</v>
      </c>
      <c r="N35" s="25" t="s">
        <v>221</v>
      </c>
      <c r="O35" s="14">
        <f t="shared" si="0"/>
        <v>-2717.5</v>
      </c>
      <c r="P35" s="14">
        <v>3986</v>
      </c>
      <c r="Q35" s="24" t="s">
        <v>284</v>
      </c>
      <c r="R35" s="14">
        <v>0</v>
      </c>
    </row>
    <row r="36" spans="1:18" ht="27.75" customHeight="1" x14ac:dyDescent="0.2">
      <c r="A36" s="15">
        <v>26</v>
      </c>
      <c r="B36" s="14">
        <v>35639</v>
      </c>
      <c r="C36" s="25" t="s">
        <v>44</v>
      </c>
      <c r="D36" s="14">
        <v>2028270</v>
      </c>
      <c r="E36" s="24" t="s">
        <v>44</v>
      </c>
      <c r="F36" s="24" t="s">
        <v>73</v>
      </c>
      <c r="G36" s="14">
        <v>2717.5</v>
      </c>
      <c r="H36" s="24" t="s">
        <v>20</v>
      </c>
      <c r="I36" s="18" t="s">
        <v>19</v>
      </c>
      <c r="J36" s="24" t="s">
        <v>285</v>
      </c>
      <c r="K36" s="24" t="s">
        <v>44</v>
      </c>
      <c r="L36" s="14">
        <v>0</v>
      </c>
      <c r="M36" s="14">
        <v>3039</v>
      </c>
      <c r="N36" s="25" t="s">
        <v>43</v>
      </c>
      <c r="O36" s="14">
        <f t="shared" si="0"/>
        <v>2717.5</v>
      </c>
      <c r="P36" s="14">
        <v>3986</v>
      </c>
      <c r="Q36" s="24" t="s">
        <v>242</v>
      </c>
      <c r="R36" s="14">
        <v>0</v>
      </c>
    </row>
    <row r="37" spans="1:18" ht="27.75" customHeight="1" x14ac:dyDescent="0.2">
      <c r="A37" s="15">
        <v>27</v>
      </c>
      <c r="B37" s="25">
        <v>35639</v>
      </c>
      <c r="C37" s="25" t="s">
        <v>44</v>
      </c>
      <c r="D37" s="25">
        <v>2028270</v>
      </c>
      <c r="E37" s="24" t="s">
        <v>44</v>
      </c>
      <c r="F37" s="24" t="s">
        <v>73</v>
      </c>
      <c r="G37" s="14">
        <v>2717.5</v>
      </c>
      <c r="H37" s="24" t="s">
        <v>20</v>
      </c>
      <c r="I37" s="18" t="s">
        <v>19</v>
      </c>
      <c r="J37" s="24" t="s">
        <v>286</v>
      </c>
      <c r="K37" s="24" t="s">
        <v>44</v>
      </c>
      <c r="L37" s="14">
        <v>0</v>
      </c>
      <c r="M37" s="14">
        <v>3039</v>
      </c>
      <c r="N37" s="25" t="s">
        <v>43</v>
      </c>
      <c r="O37" s="14">
        <f t="shared" si="0"/>
        <v>2717.5</v>
      </c>
      <c r="P37" s="14">
        <v>3986</v>
      </c>
      <c r="Q37" s="24" t="s">
        <v>242</v>
      </c>
      <c r="R37" s="14">
        <v>0</v>
      </c>
    </row>
  </sheetData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ageMargins left="0.7" right="0.7" top="0.75" bottom="0.75" header="0.3" footer="0.3"/>
</worksheet>
</file>

<file path=xl/worksheets/sheet1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F00-000000000000}">
  <dimension ref="A1:AC11"/>
  <sheetViews>
    <sheetView workbookViewId="0">
      <selection activeCell="A12" sqref="A12:XFD22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5.5" x14ac:dyDescent="0.2">
      <c r="A10" s="7">
        <v>1</v>
      </c>
      <c r="B10" s="18">
        <v>4324</v>
      </c>
      <c r="C10" s="19" t="s">
        <v>1903</v>
      </c>
      <c r="D10" s="76">
        <v>6072387</v>
      </c>
      <c r="E10" s="19" t="s">
        <v>1745</v>
      </c>
      <c r="F10" s="80" t="s">
        <v>1540</v>
      </c>
      <c r="G10" s="79">
        <v>3430.68</v>
      </c>
      <c r="H10" s="29" t="s">
        <v>20</v>
      </c>
      <c r="I10" s="29" t="s">
        <v>19</v>
      </c>
      <c r="J10" s="81" t="s">
        <v>1904</v>
      </c>
      <c r="K10" s="56" t="s">
        <v>1900</v>
      </c>
      <c r="L10" s="32">
        <v>0</v>
      </c>
      <c r="M10" s="32">
        <v>1656</v>
      </c>
      <c r="N10" s="56" t="s">
        <v>1900</v>
      </c>
      <c r="O10" s="57">
        <f>G10</f>
        <v>3430.68</v>
      </c>
      <c r="P10" s="25">
        <v>1725</v>
      </c>
      <c r="Q10" s="18" t="s">
        <v>1906</v>
      </c>
      <c r="R10" s="21">
        <v>0</v>
      </c>
      <c r="S10" s="2"/>
    </row>
    <row r="11" spans="1:29" s="9" customFormat="1" x14ac:dyDescent="0.2">
      <c r="A11" s="7">
        <v>2</v>
      </c>
      <c r="B11" s="18">
        <v>4329</v>
      </c>
      <c r="C11" s="19" t="s">
        <v>1903</v>
      </c>
      <c r="D11" s="76">
        <v>814379651</v>
      </c>
      <c r="E11" s="19" t="s">
        <v>1804</v>
      </c>
      <c r="F11" s="80" t="s">
        <v>1540</v>
      </c>
      <c r="G11" s="79">
        <v>1239.8599999999999</v>
      </c>
      <c r="H11" s="29" t="s">
        <v>20</v>
      </c>
      <c r="I11" s="29" t="s">
        <v>19</v>
      </c>
      <c r="J11" s="81" t="s">
        <v>1905</v>
      </c>
      <c r="K11" s="56" t="s">
        <v>1884</v>
      </c>
      <c r="L11" s="32">
        <v>0</v>
      </c>
      <c r="M11" s="32">
        <v>1658</v>
      </c>
      <c r="N11" s="56" t="s">
        <v>1900</v>
      </c>
      <c r="O11" s="57">
        <f>G11</f>
        <v>1239.8599999999999</v>
      </c>
      <c r="P11" s="25">
        <v>1726</v>
      </c>
      <c r="Q11" s="18" t="s">
        <v>1906</v>
      </c>
      <c r="R11" s="21">
        <v>0</v>
      </c>
      <c r="S11" s="2"/>
    </row>
  </sheetData>
  <mergeCells count="21">
    <mergeCell ref="A6:A8"/>
    <mergeCell ref="B6:C6"/>
    <mergeCell ref="D6:G6"/>
    <mergeCell ref="H6:H8"/>
    <mergeCell ref="I6:I8"/>
    <mergeCell ref="F7:F8"/>
    <mergeCell ref="G7:G8"/>
    <mergeCell ref="R6:R8"/>
    <mergeCell ref="B7:B8"/>
    <mergeCell ref="C7:C8"/>
    <mergeCell ref="D7:D8"/>
    <mergeCell ref="E7:E8"/>
    <mergeCell ref="J6:J8"/>
    <mergeCell ref="L6:L8"/>
    <mergeCell ref="M6:M8"/>
    <mergeCell ref="N6:N8"/>
    <mergeCell ref="O6:O8"/>
    <mergeCell ref="P6:Q6"/>
    <mergeCell ref="P7:P8"/>
    <mergeCell ref="Q7:Q8"/>
    <mergeCell ref="K6:K8"/>
  </mergeCells>
  <pageMargins left="0.7" right="0.7" top="0.75" bottom="0.75" header="0.3" footer="0.3"/>
</worksheet>
</file>

<file path=xl/worksheets/sheet1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000-000000000000}">
  <dimension ref="A1:AC25"/>
  <sheetViews>
    <sheetView topLeftCell="A4" workbookViewId="0">
      <selection activeCell="F20" sqref="F20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5.5" x14ac:dyDescent="0.2">
      <c r="A10" s="7">
        <v>1</v>
      </c>
      <c r="B10" s="18">
        <v>4266</v>
      </c>
      <c r="C10" s="19" t="s">
        <v>1801</v>
      </c>
      <c r="D10" s="76">
        <v>1114</v>
      </c>
      <c r="E10" s="19" t="s">
        <v>1801</v>
      </c>
      <c r="F10" s="78" t="s">
        <v>1512</v>
      </c>
      <c r="G10" s="79">
        <v>83300</v>
      </c>
      <c r="H10" s="29" t="s">
        <v>20</v>
      </c>
      <c r="I10" s="29" t="s">
        <v>19</v>
      </c>
      <c r="J10" s="81" t="s">
        <v>1911</v>
      </c>
      <c r="K10" s="56" t="s">
        <v>1812</v>
      </c>
      <c r="L10" s="32">
        <v>0</v>
      </c>
      <c r="M10" s="32">
        <v>1566</v>
      </c>
      <c r="N10" s="56" t="s">
        <v>1836</v>
      </c>
      <c r="O10" s="57">
        <f>G10</f>
        <v>83300</v>
      </c>
      <c r="P10" s="25">
        <v>1727</v>
      </c>
      <c r="Q10" s="18" t="s">
        <v>1912</v>
      </c>
      <c r="R10" s="21">
        <v>0</v>
      </c>
      <c r="S10" s="2"/>
    </row>
    <row r="11" spans="1:29" s="9" customFormat="1" x14ac:dyDescent="0.2">
      <c r="A11" s="7">
        <v>2</v>
      </c>
      <c r="B11" s="18">
        <v>4166</v>
      </c>
      <c r="C11" s="19" t="s">
        <v>1789</v>
      </c>
      <c r="D11" s="76">
        <v>11012896</v>
      </c>
      <c r="E11" s="19" t="s">
        <v>1874</v>
      </c>
      <c r="F11" s="80" t="s">
        <v>1484</v>
      </c>
      <c r="G11" s="79">
        <v>465.05</v>
      </c>
      <c r="H11" s="29" t="s">
        <v>20</v>
      </c>
      <c r="I11" s="29" t="s">
        <v>19</v>
      </c>
      <c r="J11" s="81" t="s">
        <v>1244</v>
      </c>
      <c r="K11" s="56" t="s">
        <v>1821</v>
      </c>
      <c r="L11" s="32">
        <v>0</v>
      </c>
      <c r="M11" s="32">
        <v>1422</v>
      </c>
      <c r="N11" s="56" t="s">
        <v>1821</v>
      </c>
      <c r="O11" s="57">
        <f>G11</f>
        <v>465.05</v>
      </c>
      <c r="P11" s="25">
        <v>1728</v>
      </c>
      <c r="Q11" s="18" t="s">
        <v>1912</v>
      </c>
      <c r="R11" s="21">
        <v>0</v>
      </c>
      <c r="S11" s="2"/>
    </row>
    <row r="12" spans="1:29" s="9" customFormat="1" x14ac:dyDescent="0.2">
      <c r="A12" s="7">
        <v>3</v>
      </c>
      <c r="B12" s="18">
        <v>4155</v>
      </c>
      <c r="C12" s="19" t="s">
        <v>1874</v>
      </c>
      <c r="D12" s="76">
        <v>249104305294</v>
      </c>
      <c r="E12" s="19" t="s">
        <v>1866</v>
      </c>
      <c r="F12" s="80" t="s">
        <v>142</v>
      </c>
      <c r="G12" s="79">
        <v>179.99</v>
      </c>
      <c r="H12" s="29" t="s">
        <v>20</v>
      </c>
      <c r="I12" s="29" t="s">
        <v>19</v>
      </c>
      <c r="J12" s="81" t="s">
        <v>1913</v>
      </c>
      <c r="K12" s="56" t="s">
        <v>1914</v>
      </c>
      <c r="L12" s="32">
        <v>0</v>
      </c>
      <c r="M12" s="32">
        <v>1406</v>
      </c>
      <c r="N12" s="56" t="s">
        <v>1821</v>
      </c>
      <c r="O12" s="57">
        <f>G12</f>
        <v>179.99</v>
      </c>
      <c r="P12" s="25">
        <v>1729</v>
      </c>
      <c r="Q12" s="18" t="s">
        <v>1912</v>
      </c>
      <c r="R12" s="21">
        <v>0</v>
      </c>
      <c r="S12" s="2"/>
    </row>
    <row r="13" spans="1:29" s="9" customFormat="1" x14ac:dyDescent="0.2">
      <c r="A13" s="7">
        <v>4</v>
      </c>
      <c r="B13" s="18">
        <v>4168</v>
      </c>
      <c r="C13" s="19" t="s">
        <v>1789</v>
      </c>
      <c r="D13" s="76">
        <v>2014525</v>
      </c>
      <c r="E13" s="19" t="s">
        <v>1874</v>
      </c>
      <c r="F13" s="78" t="s">
        <v>1731</v>
      </c>
      <c r="G13" s="79">
        <v>2289.9499999999998</v>
      </c>
      <c r="H13" s="29" t="s">
        <v>20</v>
      </c>
      <c r="I13" s="29" t="s">
        <v>19</v>
      </c>
      <c r="J13" s="81" t="s">
        <v>1915</v>
      </c>
      <c r="K13" s="56" t="s">
        <v>1792</v>
      </c>
      <c r="L13" s="32">
        <v>0</v>
      </c>
      <c r="M13" s="32">
        <v>1411</v>
      </c>
      <c r="N13" s="56" t="s">
        <v>1821</v>
      </c>
      <c r="O13" s="57">
        <f>G13</f>
        <v>2289.9499999999998</v>
      </c>
      <c r="P13" s="25">
        <v>1730</v>
      </c>
      <c r="Q13" s="18" t="s">
        <v>1912</v>
      </c>
      <c r="R13" s="21">
        <v>0</v>
      </c>
      <c r="S13" s="2"/>
    </row>
    <row r="14" spans="1:29" s="9" customFormat="1" x14ac:dyDescent="0.2">
      <c r="A14" s="7">
        <v>5</v>
      </c>
      <c r="B14" s="18">
        <v>4170</v>
      </c>
      <c r="C14" s="19" t="s">
        <v>1789</v>
      </c>
      <c r="D14" s="76">
        <v>6423532885</v>
      </c>
      <c r="E14" s="19" t="s">
        <v>1843</v>
      </c>
      <c r="F14" s="78" t="s">
        <v>1541</v>
      </c>
      <c r="G14" s="79">
        <v>4445.91</v>
      </c>
      <c r="H14" s="29" t="s">
        <v>20</v>
      </c>
      <c r="I14" s="29" t="s">
        <v>19</v>
      </c>
      <c r="J14" s="81" t="s">
        <v>1907</v>
      </c>
      <c r="K14" s="56" t="s">
        <v>1841</v>
      </c>
      <c r="L14" s="32">
        <v>0</v>
      </c>
      <c r="M14" s="32">
        <v>1421</v>
      </c>
      <c r="N14" s="56" t="s">
        <v>1821</v>
      </c>
      <c r="O14" s="57">
        <f t="shared" ref="O14:O25" si="0">G14</f>
        <v>4445.91</v>
      </c>
      <c r="P14" s="25">
        <v>1731</v>
      </c>
      <c r="Q14" s="18" t="s">
        <v>1912</v>
      </c>
      <c r="R14" s="21">
        <v>0</v>
      </c>
      <c r="S14" s="2"/>
    </row>
    <row r="15" spans="1:29" s="9" customFormat="1" x14ac:dyDescent="0.2">
      <c r="A15" s="7">
        <v>6</v>
      </c>
      <c r="B15" s="18">
        <v>4167</v>
      </c>
      <c r="C15" s="19" t="s">
        <v>1789</v>
      </c>
      <c r="D15" s="76">
        <v>6423535306</v>
      </c>
      <c r="E15" s="19" t="s">
        <v>1843</v>
      </c>
      <c r="F15" s="78" t="s">
        <v>1541</v>
      </c>
      <c r="G15" s="79">
        <v>147.47</v>
      </c>
      <c r="H15" s="29" t="s">
        <v>20</v>
      </c>
      <c r="I15" s="29" t="s">
        <v>19</v>
      </c>
      <c r="J15" s="81" t="s">
        <v>1916</v>
      </c>
      <c r="K15" s="56" t="s">
        <v>1841</v>
      </c>
      <c r="L15" s="32">
        <v>0</v>
      </c>
      <c r="M15" s="32">
        <v>1420</v>
      </c>
      <c r="N15" s="56" t="s">
        <v>1821</v>
      </c>
      <c r="O15" s="57">
        <f>G15</f>
        <v>147.47</v>
      </c>
      <c r="P15" s="25">
        <v>1731</v>
      </c>
      <c r="Q15" s="18" t="s">
        <v>1912</v>
      </c>
      <c r="R15" s="21">
        <v>0</v>
      </c>
      <c r="S15" s="2"/>
    </row>
    <row r="16" spans="1:29" s="9" customFormat="1" ht="25.5" x14ac:dyDescent="0.2">
      <c r="A16" s="7">
        <v>7</v>
      </c>
      <c r="B16" s="18">
        <v>4171</v>
      </c>
      <c r="C16" s="19" t="s">
        <v>1789</v>
      </c>
      <c r="D16" s="76">
        <v>9084328</v>
      </c>
      <c r="E16" s="19" t="s">
        <v>1867</v>
      </c>
      <c r="F16" s="78" t="s">
        <v>232</v>
      </c>
      <c r="G16" s="79">
        <f>2975</f>
        <v>2975</v>
      </c>
      <c r="H16" s="29" t="s">
        <v>20</v>
      </c>
      <c r="I16" s="29" t="s">
        <v>19</v>
      </c>
      <c r="J16" s="81" t="s">
        <v>1908</v>
      </c>
      <c r="K16" s="56" t="s">
        <v>1841</v>
      </c>
      <c r="L16" s="32">
        <v>0</v>
      </c>
      <c r="M16" s="32">
        <v>1407</v>
      </c>
      <c r="N16" s="56" t="s">
        <v>1821</v>
      </c>
      <c r="O16" s="57">
        <f t="shared" si="0"/>
        <v>2975</v>
      </c>
      <c r="P16" s="25">
        <v>1732</v>
      </c>
      <c r="Q16" s="18" t="s">
        <v>1912</v>
      </c>
      <c r="R16" s="21">
        <v>0</v>
      </c>
      <c r="S16" s="2"/>
    </row>
    <row r="17" spans="1:19" s="9" customFormat="1" ht="25.5" x14ac:dyDescent="0.2">
      <c r="A17" s="7">
        <v>8</v>
      </c>
      <c r="B17" s="18">
        <v>4172</v>
      </c>
      <c r="C17" s="19" t="s">
        <v>1789</v>
      </c>
      <c r="D17" s="76">
        <v>9084329</v>
      </c>
      <c r="E17" s="19" t="s">
        <v>1867</v>
      </c>
      <c r="F17" s="78" t="s">
        <v>232</v>
      </c>
      <c r="G17" s="79">
        <v>7933.34</v>
      </c>
      <c r="H17" s="29" t="s">
        <v>20</v>
      </c>
      <c r="I17" s="29" t="s">
        <v>19</v>
      </c>
      <c r="J17" s="81" t="s">
        <v>1909</v>
      </c>
      <c r="K17" s="56" t="s">
        <v>1841</v>
      </c>
      <c r="L17" s="32">
        <v>0</v>
      </c>
      <c r="M17" s="32">
        <v>1408</v>
      </c>
      <c r="N17" s="56" t="s">
        <v>1821</v>
      </c>
      <c r="O17" s="57">
        <f>G17</f>
        <v>7933.34</v>
      </c>
      <c r="P17" s="25">
        <v>1732</v>
      </c>
      <c r="Q17" s="18" t="s">
        <v>1912</v>
      </c>
      <c r="R17" s="21">
        <v>0</v>
      </c>
      <c r="S17" s="2"/>
    </row>
    <row r="18" spans="1:19" s="9" customFormat="1" ht="25.5" x14ac:dyDescent="0.2">
      <c r="A18" s="7">
        <v>9</v>
      </c>
      <c r="B18" s="18">
        <v>4176</v>
      </c>
      <c r="C18" s="19" t="s">
        <v>1789</v>
      </c>
      <c r="D18" s="76">
        <v>9084327</v>
      </c>
      <c r="E18" s="19" t="s">
        <v>1867</v>
      </c>
      <c r="F18" s="78" t="s">
        <v>232</v>
      </c>
      <c r="G18" s="79">
        <v>6941.66</v>
      </c>
      <c r="H18" s="29" t="s">
        <v>20</v>
      </c>
      <c r="I18" s="29" t="s">
        <v>19</v>
      </c>
      <c r="J18" s="81" t="s">
        <v>1910</v>
      </c>
      <c r="K18" s="56" t="s">
        <v>1841</v>
      </c>
      <c r="L18" s="32">
        <v>0</v>
      </c>
      <c r="M18" s="32">
        <v>1409</v>
      </c>
      <c r="N18" s="56" t="s">
        <v>1821</v>
      </c>
      <c r="O18" s="57">
        <f>G18</f>
        <v>6941.66</v>
      </c>
      <c r="P18" s="25">
        <v>1732</v>
      </c>
      <c r="Q18" s="18" t="s">
        <v>1912</v>
      </c>
      <c r="R18" s="21">
        <v>0</v>
      </c>
      <c r="S18" s="2"/>
    </row>
    <row r="19" spans="1:19" s="9" customFormat="1" x14ac:dyDescent="0.2">
      <c r="A19" s="7">
        <v>10</v>
      </c>
      <c r="B19" s="18">
        <v>4177</v>
      </c>
      <c r="C19" s="19" t="s">
        <v>1789</v>
      </c>
      <c r="D19" s="76">
        <v>218161</v>
      </c>
      <c r="E19" s="19" t="s">
        <v>1786</v>
      </c>
      <c r="F19" s="78" t="s">
        <v>1528</v>
      </c>
      <c r="G19" s="79">
        <v>1880.12</v>
      </c>
      <c r="H19" s="29" t="s">
        <v>20</v>
      </c>
      <c r="I19" s="29" t="s">
        <v>19</v>
      </c>
      <c r="J19" s="81" t="s">
        <v>1773</v>
      </c>
      <c r="K19" s="56" t="s">
        <v>1914</v>
      </c>
      <c r="L19" s="32">
        <v>0</v>
      </c>
      <c r="M19" s="32">
        <v>1391</v>
      </c>
      <c r="N19" s="56" t="s">
        <v>1841</v>
      </c>
      <c r="O19" s="57">
        <f t="shared" si="0"/>
        <v>1880.12</v>
      </c>
      <c r="P19" s="25">
        <v>1733</v>
      </c>
      <c r="Q19" s="18" t="s">
        <v>1912</v>
      </c>
      <c r="R19" s="21">
        <v>0</v>
      </c>
      <c r="S19" s="2"/>
    </row>
    <row r="20" spans="1:19" s="9" customFormat="1" x14ac:dyDescent="0.2">
      <c r="A20" s="7">
        <v>11</v>
      </c>
      <c r="B20" s="18"/>
      <c r="C20" s="19"/>
      <c r="D20" s="76"/>
      <c r="E20" s="19"/>
      <c r="F20" s="78"/>
      <c r="G20" s="79"/>
      <c r="H20" s="29" t="s">
        <v>20</v>
      </c>
      <c r="I20" s="29" t="s">
        <v>19</v>
      </c>
      <c r="J20" s="81"/>
      <c r="K20" s="56"/>
      <c r="L20" s="32">
        <v>0</v>
      </c>
      <c r="M20" s="32"/>
      <c r="N20" s="56"/>
      <c r="O20" s="57">
        <f t="shared" si="0"/>
        <v>0</v>
      </c>
      <c r="P20" s="25"/>
      <c r="Q20" s="18"/>
      <c r="R20" s="21">
        <v>0</v>
      </c>
      <c r="S20" s="2"/>
    </row>
    <row r="21" spans="1:19" s="9" customFormat="1" x14ac:dyDescent="0.2">
      <c r="A21" s="7">
        <v>12</v>
      </c>
      <c r="B21" s="18"/>
      <c r="C21" s="19"/>
      <c r="D21" s="76"/>
      <c r="E21" s="19"/>
      <c r="F21" s="78"/>
      <c r="G21" s="79"/>
      <c r="H21" s="29" t="s">
        <v>20</v>
      </c>
      <c r="I21" s="29" t="s">
        <v>19</v>
      </c>
      <c r="J21" s="81"/>
      <c r="K21" s="56"/>
      <c r="L21" s="32">
        <v>0</v>
      </c>
      <c r="M21" s="32"/>
      <c r="N21" s="56"/>
      <c r="O21" s="57">
        <f t="shared" si="0"/>
        <v>0</v>
      </c>
      <c r="P21" s="25"/>
      <c r="Q21" s="18"/>
      <c r="R21" s="21">
        <v>0</v>
      </c>
      <c r="S21" s="2"/>
    </row>
    <row r="22" spans="1:19" s="9" customFormat="1" x14ac:dyDescent="0.2">
      <c r="A22" s="7">
        <v>13</v>
      </c>
      <c r="B22" s="18"/>
      <c r="C22" s="19"/>
      <c r="D22" s="76"/>
      <c r="E22" s="19"/>
      <c r="F22" s="78"/>
      <c r="G22" s="79"/>
      <c r="H22" s="29" t="s">
        <v>20</v>
      </c>
      <c r="I22" s="29" t="s">
        <v>19</v>
      </c>
      <c r="J22" s="81"/>
      <c r="K22" s="56"/>
      <c r="L22" s="32">
        <v>0</v>
      </c>
      <c r="M22" s="32"/>
      <c r="N22" s="56"/>
      <c r="O22" s="57">
        <f t="shared" si="0"/>
        <v>0</v>
      </c>
      <c r="P22" s="25"/>
      <c r="Q22" s="18"/>
      <c r="R22" s="21">
        <v>0</v>
      </c>
      <c r="S22" s="2"/>
    </row>
    <row r="23" spans="1:19" s="9" customFormat="1" x14ac:dyDescent="0.2">
      <c r="A23" s="7">
        <v>14</v>
      </c>
      <c r="B23" s="18"/>
      <c r="C23" s="19"/>
      <c r="D23" s="76"/>
      <c r="E23" s="19"/>
      <c r="F23" s="78"/>
      <c r="G23" s="79"/>
      <c r="H23" s="29" t="s">
        <v>20</v>
      </c>
      <c r="I23" s="29" t="s">
        <v>19</v>
      </c>
      <c r="J23" s="81"/>
      <c r="K23" s="56"/>
      <c r="L23" s="32">
        <v>0</v>
      </c>
      <c r="M23" s="32"/>
      <c r="N23" s="56"/>
      <c r="O23" s="57">
        <f t="shared" si="0"/>
        <v>0</v>
      </c>
      <c r="P23" s="25"/>
      <c r="Q23" s="18"/>
      <c r="R23" s="21">
        <v>0</v>
      </c>
      <c r="S23" s="2"/>
    </row>
    <row r="24" spans="1:19" s="9" customFormat="1" x14ac:dyDescent="0.2">
      <c r="A24" s="7">
        <v>12</v>
      </c>
      <c r="B24" s="18"/>
      <c r="C24" s="19"/>
      <c r="D24" s="76"/>
      <c r="E24" s="19"/>
      <c r="F24" s="78"/>
      <c r="G24" s="79"/>
      <c r="H24" s="29" t="s">
        <v>1392</v>
      </c>
      <c r="I24" s="29" t="s">
        <v>19</v>
      </c>
      <c r="J24" s="81"/>
      <c r="K24" s="56"/>
      <c r="L24" s="32">
        <v>0</v>
      </c>
      <c r="M24" s="32"/>
      <c r="N24" s="56"/>
      <c r="O24" s="57">
        <f t="shared" si="0"/>
        <v>0</v>
      </c>
      <c r="P24" s="25"/>
      <c r="Q24" s="18"/>
      <c r="R24" s="21">
        <v>0</v>
      </c>
      <c r="S24" s="2"/>
    </row>
    <row r="25" spans="1:19" s="9" customFormat="1" x14ac:dyDescent="0.2">
      <c r="A25" s="7">
        <v>13</v>
      </c>
      <c r="B25" s="18"/>
      <c r="C25" s="19"/>
      <c r="D25" s="76"/>
      <c r="E25" s="19"/>
      <c r="F25" s="78"/>
      <c r="G25" s="79"/>
      <c r="H25" s="29" t="s">
        <v>1392</v>
      </c>
      <c r="I25" s="29" t="s">
        <v>19</v>
      </c>
      <c r="J25" s="81"/>
      <c r="K25" s="56"/>
      <c r="L25" s="32">
        <v>0</v>
      </c>
      <c r="M25" s="32"/>
      <c r="N25" s="56"/>
      <c r="O25" s="57">
        <f t="shared" si="0"/>
        <v>0</v>
      </c>
      <c r="P25" s="25"/>
      <c r="Q25" s="18"/>
      <c r="R25" s="21">
        <v>0</v>
      </c>
      <c r="S25" s="2"/>
    </row>
  </sheetData>
  <mergeCells count="21">
    <mergeCell ref="A6:A8"/>
    <mergeCell ref="B6:C6"/>
    <mergeCell ref="D6:G6"/>
    <mergeCell ref="H6:H8"/>
    <mergeCell ref="I6:I8"/>
    <mergeCell ref="F7:F8"/>
    <mergeCell ref="G7:G8"/>
    <mergeCell ref="R6:R8"/>
    <mergeCell ref="B7:B8"/>
    <mergeCell ref="C7:C8"/>
    <mergeCell ref="D7:D8"/>
    <mergeCell ref="E7:E8"/>
    <mergeCell ref="J6:J8"/>
    <mergeCell ref="L6:L8"/>
    <mergeCell ref="M6:M8"/>
    <mergeCell ref="N6:N8"/>
    <mergeCell ref="O6:O8"/>
    <mergeCell ref="P6:Q6"/>
    <mergeCell ref="P7:P8"/>
    <mergeCell ref="Q7:Q8"/>
    <mergeCell ref="K6:K8"/>
  </mergeCells>
  <phoneticPr fontId="22" type="noConversion"/>
  <pageMargins left="0.7" right="0.7" top="0.75" bottom="0.75" header="0.3" footer="0.3"/>
</worksheet>
</file>

<file path=xl/worksheets/sheet1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100-000000000000}">
  <dimension ref="A1:AC14"/>
  <sheetViews>
    <sheetView workbookViewId="0">
      <selection activeCell="O6" sqref="O6:O8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38.25" x14ac:dyDescent="0.2">
      <c r="A10" s="7">
        <v>1</v>
      </c>
      <c r="B10" s="18">
        <v>4187</v>
      </c>
      <c r="C10" s="108" t="s">
        <v>1789</v>
      </c>
      <c r="D10" s="76">
        <v>230448</v>
      </c>
      <c r="E10" s="108" t="s">
        <v>1874</v>
      </c>
      <c r="F10" s="78" t="s">
        <v>122</v>
      </c>
      <c r="G10" s="79">
        <v>2145.5</v>
      </c>
      <c r="H10" s="29" t="s">
        <v>20</v>
      </c>
      <c r="I10" s="29" t="s">
        <v>19</v>
      </c>
      <c r="J10" s="107" t="s">
        <v>1918</v>
      </c>
      <c r="K10" s="109" t="s">
        <v>1821</v>
      </c>
      <c r="L10" s="32">
        <v>0</v>
      </c>
      <c r="M10" s="32">
        <v>1468</v>
      </c>
      <c r="N10" s="109" t="s">
        <v>1919</v>
      </c>
      <c r="O10" s="57">
        <f>G10</f>
        <v>2145.5</v>
      </c>
      <c r="P10" s="25">
        <v>1739</v>
      </c>
      <c r="Q10" s="110" t="s">
        <v>1920</v>
      </c>
      <c r="R10" s="21">
        <v>0</v>
      </c>
      <c r="S10" s="2"/>
    </row>
    <row r="11" spans="1:29" s="9" customFormat="1" x14ac:dyDescent="0.2">
      <c r="A11" s="7">
        <v>2</v>
      </c>
      <c r="B11" s="18">
        <v>4179</v>
      </c>
      <c r="C11" s="108" t="s">
        <v>1789</v>
      </c>
      <c r="D11" s="76">
        <v>16059</v>
      </c>
      <c r="E11" s="108" t="s">
        <v>1866</v>
      </c>
      <c r="F11" s="78" t="s">
        <v>364</v>
      </c>
      <c r="G11" s="79">
        <v>32128.73</v>
      </c>
      <c r="H11" s="29" t="s">
        <v>20</v>
      </c>
      <c r="I11" s="29" t="s">
        <v>19</v>
      </c>
      <c r="J11" s="107" t="s">
        <v>1921</v>
      </c>
      <c r="K11" s="109" t="s">
        <v>1792</v>
      </c>
      <c r="L11" s="32">
        <v>0</v>
      </c>
      <c r="M11" s="32">
        <v>1567</v>
      </c>
      <c r="N11" s="109" t="s">
        <v>1871</v>
      </c>
      <c r="O11" s="57">
        <f>G11</f>
        <v>32128.73</v>
      </c>
      <c r="P11" s="25">
        <v>1740</v>
      </c>
      <c r="Q11" s="110" t="s">
        <v>1920</v>
      </c>
      <c r="R11" s="21">
        <v>0</v>
      </c>
      <c r="S11" s="2"/>
    </row>
    <row r="12" spans="1:29" s="9" customFormat="1" x14ac:dyDescent="0.2">
      <c r="A12" s="7">
        <v>3</v>
      </c>
      <c r="B12" s="18">
        <v>4175</v>
      </c>
      <c r="C12" s="108" t="s">
        <v>1789</v>
      </c>
      <c r="D12" s="76">
        <v>9585</v>
      </c>
      <c r="E12" s="108" t="s">
        <v>1650</v>
      </c>
      <c r="F12" s="78" t="s">
        <v>1917</v>
      </c>
      <c r="G12" s="79">
        <v>6021.4</v>
      </c>
      <c r="H12" s="29" t="s">
        <v>20</v>
      </c>
      <c r="I12" s="29" t="s">
        <v>19</v>
      </c>
      <c r="J12" s="107" t="s">
        <v>1922</v>
      </c>
      <c r="K12" s="109" t="s">
        <v>1792</v>
      </c>
      <c r="L12" s="32">
        <v>0</v>
      </c>
      <c r="M12" s="32">
        <v>1412</v>
      </c>
      <c r="N12" s="109" t="s">
        <v>1821</v>
      </c>
      <c r="O12" s="57">
        <f>G12</f>
        <v>6021.4</v>
      </c>
      <c r="P12" s="25">
        <v>1741</v>
      </c>
      <c r="Q12" s="110" t="s">
        <v>1920</v>
      </c>
      <c r="R12" s="21">
        <v>0</v>
      </c>
      <c r="S12" s="2"/>
    </row>
    <row r="13" spans="1:29" s="9" customFormat="1" x14ac:dyDescent="0.2">
      <c r="A13" s="7">
        <v>4</v>
      </c>
      <c r="B13" s="18">
        <v>4165</v>
      </c>
      <c r="C13" s="108" t="s">
        <v>1789</v>
      </c>
      <c r="D13" s="76">
        <v>218357</v>
      </c>
      <c r="E13" s="108" t="s">
        <v>1874</v>
      </c>
      <c r="F13" s="78" t="s">
        <v>1528</v>
      </c>
      <c r="G13" s="79">
        <v>3337.27</v>
      </c>
      <c r="H13" s="29" t="s">
        <v>20</v>
      </c>
      <c r="I13" s="29" t="s">
        <v>19</v>
      </c>
      <c r="J13" s="107" t="s">
        <v>1773</v>
      </c>
      <c r="K13" s="109" t="s">
        <v>1914</v>
      </c>
      <c r="L13" s="32">
        <v>0</v>
      </c>
      <c r="M13" s="32">
        <v>1390</v>
      </c>
      <c r="N13" s="109" t="s">
        <v>1841</v>
      </c>
      <c r="O13" s="57">
        <f>G13</f>
        <v>3337.27</v>
      </c>
      <c r="P13" s="25">
        <v>1742</v>
      </c>
      <c r="Q13" s="110" t="s">
        <v>1920</v>
      </c>
      <c r="R13" s="21">
        <v>0</v>
      </c>
      <c r="S13" s="2"/>
    </row>
    <row r="14" spans="1:29" s="9" customFormat="1" x14ac:dyDescent="0.2">
      <c r="A14" s="7">
        <v>5</v>
      </c>
      <c r="B14" s="18">
        <v>4346</v>
      </c>
      <c r="C14" s="108" t="s">
        <v>1923</v>
      </c>
      <c r="D14" s="76">
        <v>237258061</v>
      </c>
      <c r="E14" s="108" t="s">
        <v>1924</v>
      </c>
      <c r="F14" s="78" t="s">
        <v>1471</v>
      </c>
      <c r="G14" s="79">
        <v>15000</v>
      </c>
      <c r="H14" s="29" t="s">
        <v>20</v>
      </c>
      <c r="I14" s="29" t="s">
        <v>19</v>
      </c>
      <c r="J14" s="107" t="s">
        <v>1925</v>
      </c>
      <c r="K14" s="109" t="s">
        <v>1912</v>
      </c>
      <c r="L14" s="32">
        <v>0</v>
      </c>
      <c r="M14" s="32">
        <v>1676</v>
      </c>
      <c r="N14" s="109" t="s">
        <v>1912</v>
      </c>
      <c r="O14" s="57">
        <f>G14</f>
        <v>15000</v>
      </c>
      <c r="P14" s="25">
        <v>1743</v>
      </c>
      <c r="Q14" s="110" t="s">
        <v>1920</v>
      </c>
      <c r="R14" s="21">
        <v>0</v>
      </c>
      <c r="S14" s="2"/>
    </row>
  </sheetData>
  <mergeCells count="21">
    <mergeCell ref="A6:A8"/>
    <mergeCell ref="B6:C6"/>
    <mergeCell ref="D6:G6"/>
    <mergeCell ref="H6:H8"/>
    <mergeCell ref="I6:I8"/>
    <mergeCell ref="F7:F8"/>
    <mergeCell ref="G7:G8"/>
    <mergeCell ref="R6:R8"/>
    <mergeCell ref="B7:B8"/>
    <mergeCell ref="C7:C8"/>
    <mergeCell ref="D7:D8"/>
    <mergeCell ref="E7:E8"/>
    <mergeCell ref="J6:J8"/>
    <mergeCell ref="L6:L8"/>
    <mergeCell ref="M6:M8"/>
    <mergeCell ref="N6:N8"/>
    <mergeCell ref="O6:O8"/>
    <mergeCell ref="P6:Q6"/>
    <mergeCell ref="P7:P8"/>
    <mergeCell ref="Q7:Q8"/>
    <mergeCell ref="K6:K8"/>
  </mergeCells>
  <pageMargins left="0.7" right="0.7" top="0.75" bottom="0.75" header="0.3" footer="0.3"/>
</worksheet>
</file>

<file path=xl/worksheets/sheet1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200-000000000000}">
  <dimension ref="A1:AC15"/>
  <sheetViews>
    <sheetView workbookViewId="0">
      <selection activeCell="Q15" sqref="Q15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>
        <v>4210</v>
      </c>
      <c r="C10" s="108" t="s">
        <v>1813</v>
      </c>
      <c r="D10" s="76">
        <v>14070907</v>
      </c>
      <c r="E10" s="108" t="s">
        <v>1926</v>
      </c>
      <c r="F10" s="80" t="s">
        <v>1187</v>
      </c>
      <c r="G10" s="79">
        <v>190.4</v>
      </c>
      <c r="H10" s="29" t="s">
        <v>20</v>
      </c>
      <c r="I10" s="29" t="s">
        <v>19</v>
      </c>
      <c r="J10" s="107" t="s">
        <v>1927</v>
      </c>
      <c r="K10" s="109" t="s">
        <v>1852</v>
      </c>
      <c r="L10" s="32">
        <v>0</v>
      </c>
      <c r="M10" s="32">
        <v>1589</v>
      </c>
      <c r="N10" s="109" t="s">
        <v>1836</v>
      </c>
      <c r="O10" s="57">
        <f t="shared" ref="O10:O15" si="0">G10</f>
        <v>190.4</v>
      </c>
      <c r="P10" s="25">
        <v>1748</v>
      </c>
      <c r="Q10" s="110" t="s">
        <v>1928</v>
      </c>
      <c r="R10" s="21">
        <v>0</v>
      </c>
      <c r="S10" s="2"/>
    </row>
    <row r="11" spans="1:29" s="9" customFormat="1" x14ac:dyDescent="0.2">
      <c r="A11" s="7">
        <v>2</v>
      </c>
      <c r="B11" s="18">
        <v>4132</v>
      </c>
      <c r="C11" s="108" t="s">
        <v>1822</v>
      </c>
      <c r="D11" s="76">
        <v>16032</v>
      </c>
      <c r="E11" s="108" t="s">
        <v>1786</v>
      </c>
      <c r="F11" s="78" t="s">
        <v>364</v>
      </c>
      <c r="G11" s="79">
        <v>3224.39</v>
      </c>
      <c r="H11" s="29" t="s">
        <v>20</v>
      </c>
      <c r="I11" s="29" t="s">
        <v>19</v>
      </c>
      <c r="J11" s="107" t="s">
        <v>1929</v>
      </c>
      <c r="K11" s="109" t="s">
        <v>1841</v>
      </c>
      <c r="L11" s="32">
        <v>0</v>
      </c>
      <c r="M11" s="32">
        <v>1410</v>
      </c>
      <c r="N11" s="109" t="s">
        <v>1821</v>
      </c>
      <c r="O11" s="57">
        <f t="shared" si="0"/>
        <v>3224.39</v>
      </c>
      <c r="P11" s="25">
        <v>1749</v>
      </c>
      <c r="Q11" s="110" t="s">
        <v>1928</v>
      </c>
      <c r="R11" s="21">
        <v>0</v>
      </c>
      <c r="S11" s="2"/>
    </row>
    <row r="12" spans="1:29" s="9" customFormat="1" ht="25.5" x14ac:dyDescent="0.2">
      <c r="A12" s="7">
        <v>3</v>
      </c>
      <c r="B12" s="18">
        <v>4288</v>
      </c>
      <c r="C12" s="108" t="s">
        <v>1892</v>
      </c>
      <c r="D12" s="76">
        <v>23003928</v>
      </c>
      <c r="E12" s="108" t="s">
        <v>1892</v>
      </c>
      <c r="F12" s="78" t="s">
        <v>317</v>
      </c>
      <c r="G12" s="79">
        <v>2905.58</v>
      </c>
      <c r="H12" s="29" t="s">
        <v>20</v>
      </c>
      <c r="I12" s="29" t="s">
        <v>19</v>
      </c>
      <c r="J12" s="107" t="s">
        <v>1930</v>
      </c>
      <c r="K12" s="109" t="s">
        <v>1850</v>
      </c>
      <c r="L12" s="32">
        <v>0</v>
      </c>
      <c r="M12" s="32">
        <v>1594</v>
      </c>
      <c r="N12" s="109" t="s">
        <v>1868</v>
      </c>
      <c r="O12" s="57">
        <f t="shared" si="0"/>
        <v>2905.58</v>
      </c>
      <c r="P12" s="25">
        <v>1750</v>
      </c>
      <c r="Q12" s="110" t="s">
        <v>1928</v>
      </c>
      <c r="R12" s="21">
        <v>0</v>
      </c>
      <c r="S12" s="2"/>
    </row>
    <row r="13" spans="1:29" s="9" customFormat="1" ht="25.5" x14ac:dyDescent="0.2">
      <c r="A13" s="7">
        <v>4</v>
      </c>
      <c r="B13" s="18">
        <v>4339</v>
      </c>
      <c r="C13" s="108" t="s">
        <v>1924</v>
      </c>
      <c r="D13" s="111" t="s">
        <v>1932</v>
      </c>
      <c r="E13" s="108" t="s">
        <v>1835</v>
      </c>
      <c r="F13" s="78" t="s">
        <v>132</v>
      </c>
      <c r="G13" s="79">
        <v>2374.0500000000002</v>
      </c>
      <c r="H13" s="29" t="s">
        <v>20</v>
      </c>
      <c r="I13" s="29" t="s">
        <v>19</v>
      </c>
      <c r="J13" s="107" t="s">
        <v>1931</v>
      </c>
      <c r="K13" s="109" t="s">
        <v>1920</v>
      </c>
      <c r="L13" s="32">
        <v>0</v>
      </c>
      <c r="M13" s="32">
        <v>1684</v>
      </c>
      <c r="N13" s="109" t="s">
        <v>1912</v>
      </c>
      <c r="O13" s="57">
        <f t="shared" si="0"/>
        <v>2374.0500000000002</v>
      </c>
      <c r="P13" s="25">
        <v>96</v>
      </c>
      <c r="Q13" s="110" t="s">
        <v>1928</v>
      </c>
      <c r="R13" s="21">
        <v>0</v>
      </c>
      <c r="S13" s="2"/>
    </row>
    <row r="14" spans="1:29" s="9" customFormat="1" x14ac:dyDescent="0.2">
      <c r="A14" s="7">
        <v>5</v>
      </c>
      <c r="B14" s="18">
        <v>4560</v>
      </c>
      <c r="C14" s="108" t="s">
        <v>1934</v>
      </c>
      <c r="D14" s="76">
        <v>23803765</v>
      </c>
      <c r="E14" s="108" t="s">
        <v>1892</v>
      </c>
      <c r="F14" s="78" t="s">
        <v>1453</v>
      </c>
      <c r="G14" s="79">
        <v>1277</v>
      </c>
      <c r="H14" s="29" t="s">
        <v>20</v>
      </c>
      <c r="I14" s="29" t="s">
        <v>19</v>
      </c>
      <c r="J14" s="107" t="s">
        <v>1933</v>
      </c>
      <c r="K14" s="109" t="s">
        <v>1920</v>
      </c>
      <c r="L14" s="32">
        <v>0</v>
      </c>
      <c r="M14" s="32">
        <v>1697</v>
      </c>
      <c r="N14" s="109" t="s">
        <v>1920</v>
      </c>
      <c r="O14" s="57">
        <f t="shared" si="0"/>
        <v>1277</v>
      </c>
      <c r="P14" s="25">
        <v>97</v>
      </c>
      <c r="Q14" s="110" t="s">
        <v>1928</v>
      </c>
      <c r="R14" s="21">
        <v>0</v>
      </c>
      <c r="S14" s="2"/>
    </row>
    <row r="15" spans="1:29" s="9" customFormat="1" x14ac:dyDescent="0.2">
      <c r="A15" s="7">
        <v>6</v>
      </c>
      <c r="B15" s="18">
        <v>4561</v>
      </c>
      <c r="C15" s="108" t="s">
        <v>1934</v>
      </c>
      <c r="D15" s="76">
        <v>23803764</v>
      </c>
      <c r="E15" s="108" t="s">
        <v>1892</v>
      </c>
      <c r="F15" s="78" t="s">
        <v>1453</v>
      </c>
      <c r="G15" s="79">
        <v>1277</v>
      </c>
      <c r="H15" s="29" t="s">
        <v>20</v>
      </c>
      <c r="I15" s="29" t="s">
        <v>19</v>
      </c>
      <c r="J15" s="107" t="s">
        <v>1933</v>
      </c>
      <c r="K15" s="109" t="s">
        <v>1920</v>
      </c>
      <c r="L15" s="32">
        <v>0</v>
      </c>
      <c r="M15" s="32">
        <v>1696</v>
      </c>
      <c r="N15" s="109" t="s">
        <v>1920</v>
      </c>
      <c r="O15" s="57">
        <f t="shared" si="0"/>
        <v>1277</v>
      </c>
      <c r="P15" s="25">
        <v>97</v>
      </c>
      <c r="Q15" s="110" t="s">
        <v>1928</v>
      </c>
      <c r="R15" s="21">
        <v>0</v>
      </c>
      <c r="S15" s="2"/>
    </row>
  </sheetData>
  <mergeCells count="21">
    <mergeCell ref="A6:A8"/>
    <mergeCell ref="B6:C6"/>
    <mergeCell ref="D6:G6"/>
    <mergeCell ref="H6:H8"/>
    <mergeCell ref="I6:I8"/>
    <mergeCell ref="F7:F8"/>
    <mergeCell ref="G7:G8"/>
    <mergeCell ref="R6:R8"/>
    <mergeCell ref="B7:B8"/>
    <mergeCell ref="C7:C8"/>
    <mergeCell ref="D7:D8"/>
    <mergeCell ref="E7:E8"/>
    <mergeCell ref="J6:J8"/>
    <mergeCell ref="L6:L8"/>
    <mergeCell ref="M6:M8"/>
    <mergeCell ref="N6:N8"/>
    <mergeCell ref="O6:O8"/>
    <mergeCell ref="P6:Q6"/>
    <mergeCell ref="P7:P8"/>
    <mergeCell ref="Q7:Q8"/>
    <mergeCell ref="K6:K8"/>
  </mergeCells>
  <pageMargins left="0.7" right="0.7" top="0.75" bottom="0.75" header="0.3" footer="0.3"/>
</worksheet>
</file>

<file path=xl/worksheets/sheet1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300-000000000000}">
  <dimension ref="A1:AC10"/>
  <sheetViews>
    <sheetView workbookViewId="0">
      <selection activeCell="F15" sqref="F15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5.5" x14ac:dyDescent="0.2">
      <c r="A10" s="7">
        <v>1</v>
      </c>
      <c r="B10" s="18">
        <v>4309</v>
      </c>
      <c r="C10" s="108" t="s">
        <v>1896</v>
      </c>
      <c r="D10" s="76">
        <v>22</v>
      </c>
      <c r="E10" s="108" t="s">
        <v>1935</v>
      </c>
      <c r="F10" s="78" t="s">
        <v>400</v>
      </c>
      <c r="G10" s="79">
        <v>12270.96</v>
      </c>
      <c r="H10" s="29" t="s">
        <v>20</v>
      </c>
      <c r="I10" s="29" t="s">
        <v>19</v>
      </c>
      <c r="J10" s="107" t="s">
        <v>1936</v>
      </c>
      <c r="K10" s="109" t="s">
        <v>1896</v>
      </c>
      <c r="L10" s="32">
        <v>0</v>
      </c>
      <c r="M10" s="32">
        <v>1657</v>
      </c>
      <c r="N10" s="109" t="s">
        <v>1900</v>
      </c>
      <c r="O10" s="57">
        <f>G10</f>
        <v>12270.96</v>
      </c>
      <c r="P10" s="25">
        <v>1756</v>
      </c>
      <c r="Q10" s="110" t="s">
        <v>1937</v>
      </c>
      <c r="R10" s="21">
        <v>0</v>
      </c>
      <c r="S10" s="2"/>
    </row>
  </sheetData>
  <mergeCells count="21">
    <mergeCell ref="A6:A8"/>
    <mergeCell ref="B6:C6"/>
    <mergeCell ref="D6:G6"/>
    <mergeCell ref="H6:H8"/>
    <mergeCell ref="I6:I8"/>
    <mergeCell ref="F7:F8"/>
    <mergeCell ref="G7:G8"/>
    <mergeCell ref="R6:R8"/>
    <mergeCell ref="B7:B8"/>
    <mergeCell ref="C7:C8"/>
    <mergeCell ref="D7:D8"/>
    <mergeCell ref="E7:E8"/>
    <mergeCell ref="J6:J8"/>
    <mergeCell ref="L6:L8"/>
    <mergeCell ref="M6:M8"/>
    <mergeCell ref="N6:N8"/>
    <mergeCell ref="O6:O8"/>
    <mergeCell ref="P6:Q6"/>
    <mergeCell ref="P7:P8"/>
    <mergeCell ref="Q7:Q8"/>
    <mergeCell ref="K6:K8"/>
  </mergeCells>
  <pageMargins left="0.7" right="0.7" top="0.75" bottom="0.75" header="0.3" footer="0.3"/>
</worksheet>
</file>

<file path=xl/worksheets/sheet1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400-000000000000}">
  <dimension ref="A1:AC14"/>
  <sheetViews>
    <sheetView workbookViewId="0">
      <selection activeCell="D7" sqref="D7:D8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>
        <v>27901</v>
      </c>
      <c r="C10" s="108" t="s">
        <v>1807</v>
      </c>
      <c r="D10" s="76">
        <v>4846</v>
      </c>
      <c r="E10" s="108" t="s">
        <v>1789</v>
      </c>
      <c r="F10" s="80" t="s">
        <v>1898</v>
      </c>
      <c r="G10" s="112">
        <v>471.14</v>
      </c>
      <c r="H10" s="29" t="s">
        <v>20</v>
      </c>
      <c r="I10" s="29" t="s">
        <v>19</v>
      </c>
      <c r="J10" s="107" t="s">
        <v>1938</v>
      </c>
      <c r="K10" s="109" t="s">
        <v>1806</v>
      </c>
      <c r="L10" s="32">
        <v>0</v>
      </c>
      <c r="M10" s="32">
        <v>1500</v>
      </c>
      <c r="N10" s="109" t="s">
        <v>1794</v>
      </c>
      <c r="O10" s="57">
        <f>G10</f>
        <v>471.14</v>
      </c>
      <c r="P10" s="25">
        <v>1769</v>
      </c>
      <c r="Q10" s="110" t="s">
        <v>1939</v>
      </c>
      <c r="R10" s="21">
        <v>0</v>
      </c>
      <c r="S10" s="2"/>
    </row>
    <row r="11" spans="1:29" s="9" customFormat="1" ht="38.25" x14ac:dyDescent="0.2">
      <c r="A11" s="7">
        <v>2</v>
      </c>
      <c r="B11" s="18">
        <v>4355</v>
      </c>
      <c r="C11" s="108" t="s">
        <v>1934</v>
      </c>
      <c r="D11" s="76">
        <v>112814</v>
      </c>
      <c r="E11" s="108" t="s">
        <v>1940</v>
      </c>
      <c r="F11" s="80" t="s">
        <v>71</v>
      </c>
      <c r="G11" s="79">
        <f>1416.35</f>
        <v>1416.35</v>
      </c>
      <c r="H11" s="29" t="s">
        <v>20</v>
      </c>
      <c r="I11" s="29" t="s">
        <v>19</v>
      </c>
      <c r="J11" s="107" t="s">
        <v>1834</v>
      </c>
      <c r="K11" s="109" t="s">
        <v>1928</v>
      </c>
      <c r="L11" s="32">
        <v>0</v>
      </c>
      <c r="M11" s="32">
        <v>1713</v>
      </c>
      <c r="N11" s="109" t="s">
        <v>1928</v>
      </c>
      <c r="O11" s="57">
        <f>G11</f>
        <v>1416.35</v>
      </c>
      <c r="P11" s="25">
        <v>1770</v>
      </c>
      <c r="Q11" s="110" t="s">
        <v>1939</v>
      </c>
      <c r="R11" s="21">
        <v>0</v>
      </c>
      <c r="S11" s="2"/>
    </row>
    <row r="12" spans="1:29" s="9" customFormat="1" ht="38.25" x14ac:dyDescent="0.2">
      <c r="A12" s="7">
        <v>3</v>
      </c>
      <c r="B12" s="18">
        <v>4354</v>
      </c>
      <c r="C12" s="108" t="s">
        <v>1923</v>
      </c>
      <c r="D12" s="76">
        <v>113342</v>
      </c>
      <c r="E12" s="108" t="s">
        <v>1941</v>
      </c>
      <c r="F12" s="80" t="s">
        <v>71</v>
      </c>
      <c r="G12" s="79">
        <v>1165.3800000000001</v>
      </c>
      <c r="H12" s="29" t="s">
        <v>20</v>
      </c>
      <c r="I12" s="29" t="s">
        <v>19</v>
      </c>
      <c r="J12" s="107" t="s">
        <v>1834</v>
      </c>
      <c r="K12" s="109" t="s">
        <v>1928</v>
      </c>
      <c r="L12" s="32">
        <v>0</v>
      </c>
      <c r="M12" s="32">
        <v>1714</v>
      </c>
      <c r="N12" s="109" t="s">
        <v>1928</v>
      </c>
      <c r="O12" s="57">
        <f>G12</f>
        <v>1165.3800000000001</v>
      </c>
      <c r="P12" s="25">
        <v>1770</v>
      </c>
      <c r="Q12" s="110" t="s">
        <v>1939</v>
      </c>
      <c r="R12" s="21">
        <v>0</v>
      </c>
      <c r="S12" s="2"/>
    </row>
    <row r="13" spans="1:29" s="9" customFormat="1" x14ac:dyDescent="0.2">
      <c r="A13" s="7">
        <v>4</v>
      </c>
      <c r="B13" s="18">
        <v>4584</v>
      </c>
      <c r="C13" s="108" t="s">
        <v>1942</v>
      </c>
      <c r="D13" s="76">
        <v>237263749</v>
      </c>
      <c r="E13" s="108" t="s">
        <v>1942</v>
      </c>
      <c r="F13" s="80" t="s">
        <v>1471</v>
      </c>
      <c r="G13" s="79">
        <v>91763.99</v>
      </c>
      <c r="H13" s="29" t="s">
        <v>20</v>
      </c>
      <c r="I13" s="29" t="s">
        <v>19</v>
      </c>
      <c r="J13" s="80" t="s">
        <v>1943</v>
      </c>
      <c r="K13" s="109" t="s">
        <v>1939</v>
      </c>
      <c r="L13" s="32">
        <v>0</v>
      </c>
      <c r="M13" s="32">
        <v>1750</v>
      </c>
      <c r="N13" s="109" t="s">
        <v>1939</v>
      </c>
      <c r="O13" s="57">
        <f>G13</f>
        <v>91763.99</v>
      </c>
      <c r="P13" s="25">
        <v>1773</v>
      </c>
      <c r="Q13" s="110" t="s">
        <v>1939</v>
      </c>
      <c r="R13" s="21">
        <v>0</v>
      </c>
      <c r="S13" s="2"/>
    </row>
    <row r="14" spans="1:29" s="9" customFormat="1" x14ac:dyDescent="0.2">
      <c r="A14" s="7">
        <v>5</v>
      </c>
      <c r="B14" s="18">
        <v>4583</v>
      </c>
      <c r="C14" s="108" t="s">
        <v>1942</v>
      </c>
      <c r="D14" s="76">
        <v>237263752</v>
      </c>
      <c r="E14" s="108" t="s">
        <v>1942</v>
      </c>
      <c r="F14" s="80" t="s">
        <v>1471</v>
      </c>
      <c r="G14" s="79">
        <v>29323.65</v>
      </c>
      <c r="H14" s="29" t="s">
        <v>20</v>
      </c>
      <c r="I14" s="29" t="s">
        <v>19</v>
      </c>
      <c r="J14" s="80" t="s">
        <v>1943</v>
      </c>
      <c r="K14" s="109" t="s">
        <v>1939</v>
      </c>
      <c r="L14" s="32">
        <v>0</v>
      </c>
      <c r="M14" s="32">
        <v>1751</v>
      </c>
      <c r="N14" s="109" t="s">
        <v>1939</v>
      </c>
      <c r="O14" s="57">
        <f>G14</f>
        <v>29323.65</v>
      </c>
      <c r="P14" s="25">
        <v>1773</v>
      </c>
      <c r="Q14" s="110" t="s">
        <v>1939</v>
      </c>
      <c r="R14" s="21">
        <v>0</v>
      </c>
      <c r="S14" s="2"/>
    </row>
  </sheetData>
  <mergeCells count="21">
    <mergeCell ref="A6:A8"/>
    <mergeCell ref="B6:C6"/>
    <mergeCell ref="D6:G6"/>
    <mergeCell ref="H6:H8"/>
    <mergeCell ref="I6:I8"/>
    <mergeCell ref="F7:F8"/>
    <mergeCell ref="G7:G8"/>
    <mergeCell ref="R6:R8"/>
    <mergeCell ref="B7:B8"/>
    <mergeCell ref="C7:C8"/>
    <mergeCell ref="D7:D8"/>
    <mergeCell ref="E7:E8"/>
    <mergeCell ref="J6:J8"/>
    <mergeCell ref="L6:L8"/>
    <mergeCell ref="M6:M8"/>
    <mergeCell ref="N6:N8"/>
    <mergeCell ref="O6:O8"/>
    <mergeCell ref="P6:Q6"/>
    <mergeCell ref="P7:P8"/>
    <mergeCell ref="Q7:Q8"/>
    <mergeCell ref="K6:K8"/>
  </mergeCells>
  <pageMargins left="0.7" right="0.7" top="0.75" bottom="0.75" header="0.3" footer="0.3"/>
</worksheet>
</file>

<file path=xl/worksheets/sheet1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500-000000000000}">
  <dimension ref="A1:AC11"/>
  <sheetViews>
    <sheetView workbookViewId="0">
      <selection activeCell="A12" sqref="A12:XFD23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4" x14ac:dyDescent="0.2">
      <c r="A10" s="7">
        <v>1</v>
      </c>
      <c r="B10" s="18">
        <v>4216</v>
      </c>
      <c r="C10" s="108" t="s">
        <v>1813</v>
      </c>
      <c r="D10" s="76">
        <v>40706032</v>
      </c>
      <c r="E10" s="108" t="s">
        <v>1843</v>
      </c>
      <c r="F10" s="80" t="s">
        <v>809</v>
      </c>
      <c r="G10" s="112">
        <v>2027.78</v>
      </c>
      <c r="H10" s="29" t="s">
        <v>20</v>
      </c>
      <c r="I10" s="29" t="s">
        <v>19</v>
      </c>
      <c r="J10" s="107" t="s">
        <v>1951</v>
      </c>
      <c r="K10" s="109" t="s">
        <v>1852</v>
      </c>
      <c r="L10" s="32">
        <v>0</v>
      </c>
      <c r="M10" s="32">
        <v>1469</v>
      </c>
      <c r="N10" s="109" t="s">
        <v>1919</v>
      </c>
      <c r="O10" s="57">
        <f>G10</f>
        <v>2027.78</v>
      </c>
      <c r="P10" s="25">
        <v>1776</v>
      </c>
      <c r="Q10" s="110" t="s">
        <v>1952</v>
      </c>
      <c r="R10" s="21">
        <v>0</v>
      </c>
      <c r="S10" s="2"/>
    </row>
    <row r="11" spans="1:29" s="9" customFormat="1" x14ac:dyDescent="0.2">
      <c r="A11" s="7">
        <v>2</v>
      </c>
      <c r="B11" s="18">
        <v>4313</v>
      </c>
      <c r="C11" s="108" t="s">
        <v>1896</v>
      </c>
      <c r="D11" s="76">
        <v>110018413680</v>
      </c>
      <c r="E11" s="108" t="s">
        <v>1935</v>
      </c>
      <c r="F11" s="80" t="s">
        <v>1944</v>
      </c>
      <c r="G11" s="112">
        <v>11824.52</v>
      </c>
      <c r="H11" s="29" t="s">
        <v>20</v>
      </c>
      <c r="I11" s="29" t="s">
        <v>19</v>
      </c>
      <c r="J11" s="107" t="s">
        <v>1953</v>
      </c>
      <c r="K11" s="109" t="s">
        <v>1937</v>
      </c>
      <c r="L11" s="32">
        <v>0</v>
      </c>
      <c r="M11" s="32">
        <v>1788</v>
      </c>
      <c r="N11" s="109" t="s">
        <v>1954</v>
      </c>
      <c r="O11" s="57">
        <f>G11</f>
        <v>11824.52</v>
      </c>
      <c r="P11" s="25">
        <v>1784</v>
      </c>
      <c r="Q11" s="110" t="s">
        <v>1952</v>
      </c>
      <c r="R11" s="21">
        <v>0</v>
      </c>
      <c r="S11" s="2"/>
    </row>
  </sheetData>
  <mergeCells count="21">
    <mergeCell ref="A6:A8"/>
    <mergeCell ref="B6:C6"/>
    <mergeCell ref="D6:G6"/>
    <mergeCell ref="H6:H8"/>
    <mergeCell ref="I6:I8"/>
    <mergeCell ref="F7:F8"/>
    <mergeCell ref="G7:G8"/>
    <mergeCell ref="R6:R8"/>
    <mergeCell ref="B7:B8"/>
    <mergeCell ref="C7:C8"/>
    <mergeCell ref="D7:D8"/>
    <mergeCell ref="E7:E8"/>
    <mergeCell ref="J6:J8"/>
    <mergeCell ref="L6:L8"/>
    <mergeCell ref="M6:M8"/>
    <mergeCell ref="N6:N8"/>
    <mergeCell ref="O6:O8"/>
    <mergeCell ref="P6:Q6"/>
    <mergeCell ref="P7:P8"/>
    <mergeCell ref="Q7:Q8"/>
    <mergeCell ref="K6:K8"/>
  </mergeCells>
  <pageMargins left="0.7" right="0.7" top="0.75" bottom="0.75" header="0.3" footer="0.3"/>
</worksheet>
</file>

<file path=xl/worksheets/sheet1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600-000000000000}">
  <dimension ref="A1:AC25"/>
  <sheetViews>
    <sheetView topLeftCell="A4" workbookViewId="0">
      <selection activeCell="P26" sqref="P26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>
        <v>4229</v>
      </c>
      <c r="C10" s="108" t="s">
        <v>1807</v>
      </c>
      <c r="D10" s="76">
        <v>483908</v>
      </c>
      <c r="E10" s="108" t="s">
        <v>1813</v>
      </c>
      <c r="F10" s="80" t="s">
        <v>1945</v>
      </c>
      <c r="G10" s="112">
        <v>59.5</v>
      </c>
      <c r="H10" s="29" t="s">
        <v>20</v>
      </c>
      <c r="I10" s="29" t="s">
        <v>19</v>
      </c>
      <c r="J10" s="107" t="s">
        <v>1955</v>
      </c>
      <c r="K10" s="109" t="s">
        <v>1794</v>
      </c>
      <c r="L10" s="32">
        <v>0</v>
      </c>
      <c r="M10" s="32">
        <v>1544</v>
      </c>
      <c r="N10" s="109" t="s">
        <v>1825</v>
      </c>
      <c r="O10" s="57">
        <f>G10</f>
        <v>59.5</v>
      </c>
      <c r="P10" s="25">
        <v>1788</v>
      </c>
      <c r="Q10" s="110" t="s">
        <v>1088</v>
      </c>
      <c r="R10" s="21">
        <v>0</v>
      </c>
      <c r="S10" s="2"/>
    </row>
    <row r="11" spans="1:29" s="9" customFormat="1" ht="38.25" x14ac:dyDescent="0.2">
      <c r="A11" s="7">
        <v>2</v>
      </c>
      <c r="B11" s="18">
        <v>4585</v>
      </c>
      <c r="C11" s="108" t="s">
        <v>1942</v>
      </c>
      <c r="D11" s="76">
        <v>113846</v>
      </c>
      <c r="E11" s="108" t="s">
        <v>1956</v>
      </c>
      <c r="F11" s="80" t="s">
        <v>71</v>
      </c>
      <c r="G11" s="112">
        <v>1075.4100000000001</v>
      </c>
      <c r="H11" s="29" t="s">
        <v>20</v>
      </c>
      <c r="I11" s="29" t="s">
        <v>19</v>
      </c>
      <c r="J11" s="107" t="s">
        <v>1957</v>
      </c>
      <c r="K11" s="109" t="s">
        <v>1939</v>
      </c>
      <c r="L11" s="32">
        <v>0</v>
      </c>
      <c r="M11" s="32">
        <v>1765</v>
      </c>
      <c r="N11" s="109" t="s">
        <v>1939</v>
      </c>
      <c r="O11" s="57">
        <f>G11</f>
        <v>1075.4100000000001</v>
      </c>
      <c r="P11" s="25">
        <v>1789</v>
      </c>
      <c r="Q11" s="110" t="s">
        <v>1088</v>
      </c>
      <c r="R11" s="21">
        <v>0</v>
      </c>
      <c r="S11" s="2"/>
    </row>
    <row r="12" spans="1:29" s="9" customFormat="1" ht="25.5" x14ac:dyDescent="0.2">
      <c r="A12" s="7">
        <v>3</v>
      </c>
      <c r="B12" s="18">
        <v>4305</v>
      </c>
      <c r="C12" s="108" t="s">
        <v>1896</v>
      </c>
      <c r="D12" s="76">
        <v>1117</v>
      </c>
      <c r="E12" s="108" t="s">
        <v>1935</v>
      </c>
      <c r="F12" s="80" t="s">
        <v>1512</v>
      </c>
      <c r="G12" s="112">
        <v>15127.28</v>
      </c>
      <c r="H12" s="29" t="s">
        <v>20</v>
      </c>
      <c r="I12" s="29" t="s">
        <v>19</v>
      </c>
      <c r="J12" s="107" t="s">
        <v>1958</v>
      </c>
      <c r="K12" s="109" t="s">
        <v>1900</v>
      </c>
      <c r="L12" s="32">
        <v>0</v>
      </c>
      <c r="M12" s="32">
        <v>1682</v>
      </c>
      <c r="N12" s="109" t="s">
        <v>1912</v>
      </c>
      <c r="O12" s="57">
        <f>G12</f>
        <v>15127.28</v>
      </c>
      <c r="P12" s="25">
        <v>1790</v>
      </c>
      <c r="Q12" s="110" t="s">
        <v>1088</v>
      </c>
      <c r="R12" s="21">
        <v>0</v>
      </c>
      <c r="S12" s="2"/>
    </row>
    <row r="13" spans="1:29" s="9" customFormat="1" x14ac:dyDescent="0.2">
      <c r="A13" s="7">
        <v>4</v>
      </c>
      <c r="B13" s="18">
        <v>4243</v>
      </c>
      <c r="C13" s="108" t="s">
        <v>1804</v>
      </c>
      <c r="D13" s="76">
        <v>11016154</v>
      </c>
      <c r="E13" s="108" t="s">
        <v>1851</v>
      </c>
      <c r="F13" s="80" t="s">
        <v>1484</v>
      </c>
      <c r="G13" s="112">
        <f>531.48</f>
        <v>531.48</v>
      </c>
      <c r="H13" s="29" t="s">
        <v>20</v>
      </c>
      <c r="I13" s="29" t="s">
        <v>19</v>
      </c>
      <c r="J13" s="107" t="s">
        <v>1244</v>
      </c>
      <c r="K13" s="109" t="s">
        <v>1794</v>
      </c>
      <c r="L13" s="32">
        <v>0</v>
      </c>
      <c r="M13" s="32">
        <v>1501</v>
      </c>
      <c r="N13" s="109" t="s">
        <v>1794</v>
      </c>
      <c r="O13" s="57">
        <f>G13</f>
        <v>531.48</v>
      </c>
      <c r="P13" s="25">
        <v>1791</v>
      </c>
      <c r="Q13" s="110" t="s">
        <v>1088</v>
      </c>
      <c r="R13" s="21">
        <v>0</v>
      </c>
      <c r="S13" s="2"/>
    </row>
    <row r="14" spans="1:29" s="9" customFormat="1" x14ac:dyDescent="0.2">
      <c r="A14" s="7">
        <v>5</v>
      </c>
      <c r="B14" s="18">
        <v>4242</v>
      </c>
      <c r="C14" s="108" t="s">
        <v>1804</v>
      </c>
      <c r="D14" s="76">
        <v>11016635</v>
      </c>
      <c r="E14" s="108" t="s">
        <v>1851</v>
      </c>
      <c r="F14" s="80" t="s">
        <v>1484</v>
      </c>
      <c r="G14" s="112">
        <v>200.29</v>
      </c>
      <c r="H14" s="29" t="s">
        <v>20</v>
      </c>
      <c r="I14" s="29" t="s">
        <v>19</v>
      </c>
      <c r="J14" s="107" t="s">
        <v>1244</v>
      </c>
      <c r="K14" s="109" t="s">
        <v>1794</v>
      </c>
      <c r="L14" s="32">
        <v>0</v>
      </c>
      <c r="M14" s="32">
        <v>1502</v>
      </c>
      <c r="N14" s="109" t="s">
        <v>1794</v>
      </c>
      <c r="O14" s="57">
        <f>G14</f>
        <v>200.29</v>
      </c>
      <c r="P14" s="25">
        <v>1791</v>
      </c>
      <c r="Q14" s="110" t="s">
        <v>1088</v>
      </c>
      <c r="R14" s="21">
        <v>0</v>
      </c>
      <c r="S14" s="2"/>
    </row>
    <row r="15" spans="1:29" s="9" customFormat="1" x14ac:dyDescent="0.2">
      <c r="A15" s="7">
        <v>6</v>
      </c>
      <c r="B15" s="18">
        <v>4428</v>
      </c>
      <c r="C15" s="108" t="s">
        <v>1807</v>
      </c>
      <c r="D15" s="76">
        <v>41105</v>
      </c>
      <c r="E15" s="108" t="s">
        <v>1789</v>
      </c>
      <c r="F15" s="80" t="s">
        <v>714</v>
      </c>
      <c r="G15" s="112">
        <v>8789.2099999999991</v>
      </c>
      <c r="H15" s="29" t="s">
        <v>20</v>
      </c>
      <c r="I15" s="29" t="s">
        <v>19</v>
      </c>
      <c r="J15" s="107" t="s">
        <v>1959</v>
      </c>
      <c r="K15" s="109" t="s">
        <v>1919</v>
      </c>
      <c r="L15" s="32">
        <v>0</v>
      </c>
      <c r="M15" s="32">
        <v>1584</v>
      </c>
      <c r="N15" s="109" t="s">
        <v>1850</v>
      </c>
      <c r="O15" s="57">
        <f t="shared" ref="O15:O23" si="0">G15</f>
        <v>8789.2099999999991</v>
      </c>
      <c r="P15" s="25">
        <v>1792</v>
      </c>
      <c r="Q15" s="110" t="s">
        <v>1088</v>
      </c>
      <c r="R15" s="21">
        <v>0</v>
      </c>
      <c r="S15" s="2"/>
    </row>
    <row r="16" spans="1:29" s="9" customFormat="1" x14ac:dyDescent="0.2">
      <c r="A16" s="7">
        <v>7</v>
      </c>
      <c r="B16" s="18">
        <v>4231</v>
      </c>
      <c r="C16" s="108" t="s">
        <v>1807</v>
      </c>
      <c r="D16" s="76">
        <v>29087</v>
      </c>
      <c r="E16" s="108" t="s">
        <v>1813</v>
      </c>
      <c r="F16" s="80" t="s">
        <v>1946</v>
      </c>
      <c r="G16" s="112">
        <f>6454.56</f>
        <v>6454.56</v>
      </c>
      <c r="H16" s="29" t="s">
        <v>20</v>
      </c>
      <c r="I16" s="29" t="s">
        <v>19</v>
      </c>
      <c r="J16" s="107" t="s">
        <v>1960</v>
      </c>
      <c r="K16" s="109" t="s">
        <v>1794</v>
      </c>
      <c r="L16" s="32">
        <v>0</v>
      </c>
      <c r="M16" s="32">
        <v>1549</v>
      </c>
      <c r="N16" s="109" t="s">
        <v>1825</v>
      </c>
      <c r="O16" s="57">
        <f t="shared" si="0"/>
        <v>6454.56</v>
      </c>
      <c r="P16" s="25">
        <v>1793</v>
      </c>
      <c r="Q16" s="110" t="s">
        <v>1088</v>
      </c>
      <c r="R16" s="21">
        <v>0</v>
      </c>
      <c r="S16" s="2"/>
    </row>
    <row r="17" spans="1:19" s="9" customFormat="1" x14ac:dyDescent="0.2">
      <c r="A17" s="7">
        <v>8</v>
      </c>
      <c r="B17" s="18">
        <v>4232</v>
      </c>
      <c r="C17" s="108" t="s">
        <v>1807</v>
      </c>
      <c r="D17" s="76">
        <v>1016</v>
      </c>
      <c r="E17" s="108" t="s">
        <v>1813</v>
      </c>
      <c r="F17" s="80" t="s">
        <v>1947</v>
      </c>
      <c r="G17" s="112">
        <v>1570.8</v>
      </c>
      <c r="H17" s="29" t="s">
        <v>20</v>
      </c>
      <c r="I17" s="29" t="s">
        <v>19</v>
      </c>
      <c r="J17" s="107" t="s">
        <v>1961</v>
      </c>
      <c r="K17" s="109" t="s">
        <v>1794</v>
      </c>
      <c r="L17" s="32">
        <v>0</v>
      </c>
      <c r="M17" s="32">
        <v>1548</v>
      </c>
      <c r="N17" s="109" t="s">
        <v>1825</v>
      </c>
      <c r="O17" s="57">
        <f t="shared" si="0"/>
        <v>1570.8</v>
      </c>
      <c r="P17" s="25">
        <v>1794</v>
      </c>
      <c r="Q17" s="110" t="s">
        <v>1088</v>
      </c>
      <c r="R17" s="21">
        <v>0</v>
      </c>
      <c r="S17" s="2"/>
    </row>
    <row r="18" spans="1:19" s="9" customFormat="1" x14ac:dyDescent="0.2">
      <c r="A18" s="7">
        <v>9</v>
      </c>
      <c r="B18" s="18">
        <v>4227</v>
      </c>
      <c r="C18" s="108" t="s">
        <v>1807</v>
      </c>
      <c r="D18" s="76">
        <v>25003558</v>
      </c>
      <c r="E18" s="108" t="s">
        <v>1813</v>
      </c>
      <c r="F18" s="80" t="s">
        <v>35</v>
      </c>
      <c r="G18" s="112">
        <v>88.18</v>
      </c>
      <c r="H18" s="29" t="s">
        <v>20</v>
      </c>
      <c r="I18" s="29" t="s">
        <v>19</v>
      </c>
      <c r="J18" s="107" t="s">
        <v>1962</v>
      </c>
      <c r="K18" s="109" t="s">
        <v>1806</v>
      </c>
      <c r="L18" s="32">
        <v>0</v>
      </c>
      <c r="M18" s="32">
        <v>1503</v>
      </c>
      <c r="N18" s="109" t="s">
        <v>1794</v>
      </c>
      <c r="O18" s="57">
        <f t="shared" si="0"/>
        <v>88.18</v>
      </c>
      <c r="P18" s="25">
        <v>1795</v>
      </c>
      <c r="Q18" s="110" t="s">
        <v>1088</v>
      </c>
      <c r="R18" s="21">
        <v>0</v>
      </c>
      <c r="S18" s="2"/>
    </row>
    <row r="19" spans="1:19" s="9" customFormat="1" ht="25.5" x14ac:dyDescent="0.2">
      <c r="A19" s="7">
        <v>10</v>
      </c>
      <c r="B19" s="18">
        <v>4208</v>
      </c>
      <c r="C19" s="108" t="s">
        <v>1813</v>
      </c>
      <c r="D19" s="76">
        <v>14070905</v>
      </c>
      <c r="E19" s="108" t="s">
        <v>1926</v>
      </c>
      <c r="F19" s="80" t="s">
        <v>1187</v>
      </c>
      <c r="G19" s="112">
        <f>214.2</f>
        <v>214.2</v>
      </c>
      <c r="H19" s="29" t="s">
        <v>20</v>
      </c>
      <c r="I19" s="29" t="s">
        <v>19</v>
      </c>
      <c r="J19" s="107" t="s">
        <v>1963</v>
      </c>
      <c r="K19" s="109" t="s">
        <v>1852</v>
      </c>
      <c r="L19" s="32">
        <v>0</v>
      </c>
      <c r="M19" s="32">
        <v>1471</v>
      </c>
      <c r="N19" s="109" t="s">
        <v>1919</v>
      </c>
      <c r="O19" s="57">
        <f t="shared" si="0"/>
        <v>214.2</v>
      </c>
      <c r="P19" s="25">
        <v>1796</v>
      </c>
      <c r="Q19" s="110" t="s">
        <v>1088</v>
      </c>
      <c r="R19" s="21">
        <v>0</v>
      </c>
      <c r="S19" s="2"/>
    </row>
    <row r="20" spans="1:19" s="9" customFormat="1" ht="25.5" x14ac:dyDescent="0.2">
      <c r="A20" s="7">
        <v>11</v>
      </c>
      <c r="B20" s="18">
        <v>4209</v>
      </c>
      <c r="C20" s="108" t="s">
        <v>1813</v>
      </c>
      <c r="D20" s="76">
        <v>14070906</v>
      </c>
      <c r="E20" s="108" t="s">
        <v>1926</v>
      </c>
      <c r="F20" s="80" t="s">
        <v>1187</v>
      </c>
      <c r="G20" s="112">
        <v>740.72</v>
      </c>
      <c r="H20" s="29" t="s">
        <v>20</v>
      </c>
      <c r="I20" s="29" t="s">
        <v>19</v>
      </c>
      <c r="J20" s="107" t="s">
        <v>1963</v>
      </c>
      <c r="K20" s="109" t="s">
        <v>1852</v>
      </c>
      <c r="L20" s="32">
        <v>0</v>
      </c>
      <c r="M20" s="32">
        <v>1470</v>
      </c>
      <c r="N20" s="109" t="s">
        <v>1919</v>
      </c>
      <c r="O20" s="57">
        <f>G20</f>
        <v>740.72</v>
      </c>
      <c r="P20" s="25">
        <v>1796</v>
      </c>
      <c r="Q20" s="110" t="s">
        <v>1088</v>
      </c>
      <c r="R20" s="21">
        <v>0</v>
      </c>
      <c r="S20" s="2"/>
    </row>
    <row r="21" spans="1:19" s="9" customFormat="1" ht="25.5" x14ac:dyDescent="0.2">
      <c r="A21" s="7">
        <v>12</v>
      </c>
      <c r="B21" s="18">
        <v>4211</v>
      </c>
      <c r="C21" s="108" t="s">
        <v>1813</v>
      </c>
      <c r="D21" s="76">
        <v>14070909</v>
      </c>
      <c r="E21" s="108" t="s">
        <v>1926</v>
      </c>
      <c r="F21" s="80" t="s">
        <v>1187</v>
      </c>
      <c r="G21" s="112">
        <v>1204.0899999999999</v>
      </c>
      <c r="H21" s="29" t="s">
        <v>20</v>
      </c>
      <c r="I21" s="29" t="s">
        <v>19</v>
      </c>
      <c r="J21" s="107" t="s">
        <v>1963</v>
      </c>
      <c r="K21" s="109" t="s">
        <v>1806</v>
      </c>
      <c r="L21" s="32">
        <v>0</v>
      </c>
      <c r="M21" s="32">
        <v>1541</v>
      </c>
      <c r="N21" s="109" t="s">
        <v>1825</v>
      </c>
      <c r="O21" s="57">
        <f>G21</f>
        <v>1204.0899999999999</v>
      </c>
      <c r="P21" s="25">
        <v>1796</v>
      </c>
      <c r="Q21" s="110" t="s">
        <v>1088</v>
      </c>
      <c r="R21" s="21">
        <v>0</v>
      </c>
      <c r="S21" s="2"/>
    </row>
    <row r="22" spans="1:19" s="9" customFormat="1" ht="24" x14ac:dyDescent="0.2">
      <c r="A22" s="7">
        <v>13</v>
      </c>
      <c r="B22" s="18">
        <v>4230</v>
      </c>
      <c r="C22" s="108" t="s">
        <v>1807</v>
      </c>
      <c r="D22" s="76">
        <v>230900291</v>
      </c>
      <c r="E22" s="108" t="s">
        <v>1813</v>
      </c>
      <c r="F22" s="80" t="s">
        <v>1948</v>
      </c>
      <c r="G22" s="112">
        <v>32821.43</v>
      </c>
      <c r="H22" s="29" t="s">
        <v>20</v>
      </c>
      <c r="I22" s="29" t="s">
        <v>19</v>
      </c>
      <c r="J22" s="107" t="s">
        <v>1964</v>
      </c>
      <c r="K22" s="109" t="s">
        <v>1794</v>
      </c>
      <c r="L22" s="32">
        <v>0</v>
      </c>
      <c r="M22" s="32">
        <v>1542</v>
      </c>
      <c r="N22" s="109" t="s">
        <v>1825</v>
      </c>
      <c r="O22" s="57">
        <f t="shared" si="0"/>
        <v>32821.43</v>
      </c>
      <c r="P22" s="25">
        <v>1797</v>
      </c>
      <c r="Q22" s="110" t="s">
        <v>1088</v>
      </c>
      <c r="R22" s="21">
        <v>0</v>
      </c>
      <c r="S22" s="2"/>
    </row>
    <row r="23" spans="1:19" s="9" customFormat="1" x14ac:dyDescent="0.2">
      <c r="A23" s="7">
        <v>14</v>
      </c>
      <c r="B23" s="18">
        <v>30529</v>
      </c>
      <c r="C23" s="108" t="s">
        <v>1967</v>
      </c>
      <c r="D23" s="76">
        <v>3581606</v>
      </c>
      <c r="E23" s="108" t="s">
        <v>1505</v>
      </c>
      <c r="F23" s="78" t="s">
        <v>1949</v>
      </c>
      <c r="G23" s="79">
        <v>4000</v>
      </c>
      <c r="H23" s="113" t="s">
        <v>162</v>
      </c>
      <c r="I23" s="29" t="s">
        <v>19</v>
      </c>
      <c r="J23" s="107" t="s">
        <v>1965</v>
      </c>
      <c r="K23" s="109" t="s">
        <v>1954</v>
      </c>
      <c r="L23" s="32">
        <v>0</v>
      </c>
      <c r="M23" s="32">
        <v>1801</v>
      </c>
      <c r="N23" s="109" t="s">
        <v>1954</v>
      </c>
      <c r="O23" s="57">
        <f t="shared" si="0"/>
        <v>4000</v>
      </c>
      <c r="P23" s="25">
        <v>104</v>
      </c>
      <c r="Q23" s="110" t="s">
        <v>1088</v>
      </c>
      <c r="R23" s="21">
        <v>0</v>
      </c>
      <c r="S23" s="2"/>
    </row>
    <row r="24" spans="1:19" s="9" customFormat="1" ht="25.5" x14ac:dyDescent="0.2">
      <c r="A24" s="7">
        <v>15</v>
      </c>
      <c r="B24" s="18">
        <v>27458</v>
      </c>
      <c r="C24" s="108" t="s">
        <v>1813</v>
      </c>
      <c r="D24" s="76">
        <v>57123</v>
      </c>
      <c r="E24" s="108" t="s">
        <v>1926</v>
      </c>
      <c r="F24" s="80" t="s">
        <v>1950</v>
      </c>
      <c r="G24" s="79">
        <v>389.28</v>
      </c>
      <c r="H24" s="113" t="s">
        <v>1392</v>
      </c>
      <c r="I24" s="29" t="s">
        <v>19</v>
      </c>
      <c r="J24" s="107" t="s">
        <v>1966</v>
      </c>
      <c r="K24" s="109" t="s">
        <v>1794</v>
      </c>
      <c r="L24" s="32">
        <v>0</v>
      </c>
      <c r="M24" s="32">
        <v>1546</v>
      </c>
      <c r="N24" s="109" t="s">
        <v>1825</v>
      </c>
      <c r="O24" s="57">
        <f>G24</f>
        <v>389.28</v>
      </c>
      <c r="P24" s="25">
        <v>102</v>
      </c>
      <c r="Q24" s="110" t="s">
        <v>1088</v>
      </c>
      <c r="R24" s="21">
        <v>0</v>
      </c>
      <c r="S24" s="2"/>
    </row>
    <row r="25" spans="1:19" s="9" customFormat="1" ht="25.5" x14ac:dyDescent="0.2">
      <c r="A25" s="7">
        <v>16</v>
      </c>
      <c r="B25" s="18">
        <v>4608</v>
      </c>
      <c r="C25" s="108" t="s">
        <v>1968</v>
      </c>
      <c r="D25" s="76">
        <v>23803868</v>
      </c>
      <c r="E25" s="108" t="s">
        <v>1896</v>
      </c>
      <c r="F25" s="78" t="s">
        <v>1453</v>
      </c>
      <c r="G25" s="79">
        <v>2685</v>
      </c>
      <c r="H25" s="113" t="s">
        <v>1392</v>
      </c>
      <c r="I25" s="29" t="s">
        <v>19</v>
      </c>
      <c r="J25" s="107" t="s">
        <v>1969</v>
      </c>
      <c r="K25" s="109" t="s">
        <v>1952</v>
      </c>
      <c r="L25" s="32">
        <v>0</v>
      </c>
      <c r="M25" s="32">
        <v>1804</v>
      </c>
      <c r="N25" s="109" t="s">
        <v>1952</v>
      </c>
      <c r="O25" s="57">
        <f>G25</f>
        <v>2685</v>
      </c>
      <c r="P25" s="25">
        <v>103</v>
      </c>
      <c r="Q25" s="110" t="s">
        <v>1088</v>
      </c>
      <c r="R25" s="21">
        <v>0</v>
      </c>
      <c r="S25" s="2"/>
    </row>
  </sheetData>
  <mergeCells count="21">
    <mergeCell ref="A6:A8"/>
    <mergeCell ref="B6:C6"/>
    <mergeCell ref="D6:G6"/>
    <mergeCell ref="H6:H8"/>
    <mergeCell ref="I6:I8"/>
    <mergeCell ref="F7:F8"/>
    <mergeCell ref="G7:G8"/>
    <mergeCell ref="R6:R8"/>
    <mergeCell ref="B7:B8"/>
    <mergeCell ref="C7:C8"/>
    <mergeCell ref="D7:D8"/>
    <mergeCell ref="E7:E8"/>
    <mergeCell ref="J6:J8"/>
    <mergeCell ref="L6:L8"/>
    <mergeCell ref="M6:M8"/>
    <mergeCell ref="N6:N8"/>
    <mergeCell ref="O6:O8"/>
    <mergeCell ref="P6:Q6"/>
    <mergeCell ref="P7:P8"/>
    <mergeCell ref="Q7:Q8"/>
    <mergeCell ref="K6:K8"/>
  </mergeCells>
  <pageMargins left="0.7" right="0.7" top="0.75" bottom="0.75" header="0.3" footer="0.3"/>
</worksheet>
</file>

<file path=xl/worksheets/sheet1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700-000000000000}">
  <dimension ref="A1:AC10"/>
  <sheetViews>
    <sheetView workbookViewId="0">
      <selection activeCell="J24" sqref="J24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5.5" x14ac:dyDescent="0.2">
      <c r="A10" s="7">
        <v>1</v>
      </c>
      <c r="B10" s="18">
        <v>4342</v>
      </c>
      <c r="C10" s="108" t="s">
        <v>1923</v>
      </c>
      <c r="D10" s="76">
        <v>231080324</v>
      </c>
      <c r="E10" s="108" t="s">
        <v>1903</v>
      </c>
      <c r="F10" s="78" t="s">
        <v>1689</v>
      </c>
      <c r="G10" s="79">
        <v>4150.1899999999996</v>
      </c>
      <c r="H10" s="29" t="s">
        <v>20</v>
      </c>
      <c r="I10" s="29" t="s">
        <v>19</v>
      </c>
      <c r="J10" s="81" t="s">
        <v>1970</v>
      </c>
      <c r="K10" s="109" t="s">
        <v>1937</v>
      </c>
      <c r="L10" s="32">
        <v>0</v>
      </c>
      <c r="M10" s="32">
        <v>1799</v>
      </c>
      <c r="N10" s="109" t="s">
        <v>1954</v>
      </c>
      <c r="O10" s="57">
        <f>G10</f>
        <v>4150.1899999999996</v>
      </c>
      <c r="P10" s="25">
        <v>1816</v>
      </c>
      <c r="Q10" s="110" t="s">
        <v>1971</v>
      </c>
      <c r="R10" s="21">
        <v>0</v>
      </c>
      <c r="S10" s="2"/>
    </row>
  </sheetData>
  <mergeCells count="21">
    <mergeCell ref="A6:A8"/>
    <mergeCell ref="B6:C6"/>
    <mergeCell ref="D6:G6"/>
    <mergeCell ref="H6:H8"/>
    <mergeCell ref="I6:I8"/>
    <mergeCell ref="F7:F8"/>
    <mergeCell ref="G7:G8"/>
    <mergeCell ref="R6:R8"/>
    <mergeCell ref="B7:B8"/>
    <mergeCell ref="C7:C8"/>
    <mergeCell ref="D7:D8"/>
    <mergeCell ref="E7:E8"/>
    <mergeCell ref="J6:J8"/>
    <mergeCell ref="L6:L8"/>
    <mergeCell ref="M6:M8"/>
    <mergeCell ref="N6:N8"/>
    <mergeCell ref="O6:O8"/>
    <mergeCell ref="P6:Q6"/>
    <mergeCell ref="P7:P8"/>
    <mergeCell ref="Q7:Q8"/>
    <mergeCell ref="K6:K8"/>
  </mergeCells>
  <pageMargins left="0.7" right="0.7" top="0.75" bottom="0.75" header="0.3" footer="0.3"/>
</worksheet>
</file>

<file path=xl/worksheets/sheet1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800-000000000000}">
  <dimension ref="A1:AC14"/>
  <sheetViews>
    <sheetView workbookViewId="0">
      <selection activeCell="P15" sqref="P15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>
        <v>4246</v>
      </c>
      <c r="C10" s="108" t="s">
        <v>1804</v>
      </c>
      <c r="D10" s="76">
        <v>484743</v>
      </c>
      <c r="E10" s="108" t="s">
        <v>1813</v>
      </c>
      <c r="F10" s="80" t="s">
        <v>128</v>
      </c>
      <c r="G10" s="112">
        <v>505.75</v>
      </c>
      <c r="H10" s="29" t="s">
        <v>20</v>
      </c>
      <c r="I10" s="29" t="s">
        <v>19</v>
      </c>
      <c r="J10" s="107" t="s">
        <v>1978</v>
      </c>
      <c r="K10" s="109" t="s">
        <v>1794</v>
      </c>
      <c r="L10" s="32">
        <v>0</v>
      </c>
      <c r="M10" s="32">
        <v>1550</v>
      </c>
      <c r="N10" s="109" t="s">
        <v>1825</v>
      </c>
      <c r="O10" s="57">
        <f>G10</f>
        <v>505.75</v>
      </c>
      <c r="P10" s="25">
        <v>1820</v>
      </c>
      <c r="Q10" s="110" t="s">
        <v>1977</v>
      </c>
      <c r="R10" s="21">
        <v>0</v>
      </c>
      <c r="S10" s="2"/>
    </row>
    <row r="11" spans="1:29" s="9" customFormat="1" x14ac:dyDescent="0.2">
      <c r="A11" s="7">
        <v>2</v>
      </c>
      <c r="B11" s="18">
        <v>4244</v>
      </c>
      <c r="C11" s="108" t="s">
        <v>1804</v>
      </c>
      <c r="D11" s="76">
        <v>219151</v>
      </c>
      <c r="E11" s="108" t="s">
        <v>1807</v>
      </c>
      <c r="F11" s="80" t="s">
        <v>1528</v>
      </c>
      <c r="G11" s="112">
        <v>9315.44</v>
      </c>
      <c r="H11" s="29" t="s">
        <v>20</v>
      </c>
      <c r="I11" s="29" t="s">
        <v>19</v>
      </c>
      <c r="J11" s="107" t="s">
        <v>1842</v>
      </c>
      <c r="K11" s="109" t="s">
        <v>1806</v>
      </c>
      <c r="L11" s="32">
        <v>0</v>
      </c>
      <c r="M11" s="32">
        <v>1547</v>
      </c>
      <c r="N11" s="109" t="s">
        <v>1825</v>
      </c>
      <c r="O11" s="57">
        <f>G11</f>
        <v>9315.44</v>
      </c>
      <c r="P11" s="25">
        <v>1821</v>
      </c>
      <c r="Q11" s="110" t="s">
        <v>1977</v>
      </c>
      <c r="R11" s="21">
        <v>0</v>
      </c>
      <c r="S11" s="2"/>
    </row>
    <row r="12" spans="1:29" s="9" customFormat="1" x14ac:dyDescent="0.2">
      <c r="A12" s="7">
        <v>3</v>
      </c>
      <c r="B12" s="18">
        <v>4633</v>
      </c>
      <c r="C12" s="108" t="s">
        <v>1979</v>
      </c>
      <c r="D12" s="76">
        <v>237269140</v>
      </c>
      <c r="E12" s="108" t="s">
        <v>1979</v>
      </c>
      <c r="F12" s="80" t="s">
        <v>1471</v>
      </c>
      <c r="G12" s="112">
        <v>12000</v>
      </c>
      <c r="H12" s="29" t="s">
        <v>20</v>
      </c>
      <c r="I12" s="29" t="s">
        <v>19</v>
      </c>
      <c r="J12" s="107" t="s">
        <v>1895</v>
      </c>
      <c r="K12" s="109" t="s">
        <v>1971</v>
      </c>
      <c r="L12" s="32">
        <v>0</v>
      </c>
      <c r="M12" s="32">
        <v>232</v>
      </c>
      <c r="N12" s="109" t="s">
        <v>1977</v>
      </c>
      <c r="O12" s="57">
        <f>G12</f>
        <v>12000</v>
      </c>
      <c r="P12" s="25">
        <v>1824</v>
      </c>
      <c r="Q12" s="110" t="s">
        <v>1977</v>
      </c>
      <c r="R12" s="21">
        <v>0</v>
      </c>
      <c r="S12" s="2"/>
    </row>
    <row r="13" spans="1:29" s="9" customFormat="1" x14ac:dyDescent="0.2">
      <c r="A13" s="7">
        <v>4</v>
      </c>
      <c r="B13" s="18">
        <v>4632</v>
      </c>
      <c r="C13" s="108" t="s">
        <v>1979</v>
      </c>
      <c r="D13" s="76">
        <v>237269141</v>
      </c>
      <c r="E13" s="108" t="s">
        <v>1979</v>
      </c>
      <c r="F13" s="80" t="s">
        <v>1471</v>
      </c>
      <c r="G13" s="112">
        <f>1964</f>
        <v>1964</v>
      </c>
      <c r="H13" s="29" t="s">
        <v>20</v>
      </c>
      <c r="I13" s="29" t="s">
        <v>19</v>
      </c>
      <c r="J13" s="107" t="s">
        <v>1895</v>
      </c>
      <c r="K13" s="109" t="s">
        <v>1971</v>
      </c>
      <c r="L13" s="32">
        <v>0</v>
      </c>
      <c r="M13" s="32">
        <v>231</v>
      </c>
      <c r="N13" s="109" t="s">
        <v>1977</v>
      </c>
      <c r="O13" s="57">
        <f>G13</f>
        <v>1964</v>
      </c>
      <c r="P13" s="25">
        <v>1824</v>
      </c>
      <c r="Q13" s="110" t="s">
        <v>1977</v>
      </c>
      <c r="R13" s="21">
        <v>0</v>
      </c>
      <c r="S13" s="2"/>
    </row>
    <row r="14" spans="1:29" s="9" customFormat="1" x14ac:dyDescent="0.2">
      <c r="A14" s="7">
        <v>5</v>
      </c>
      <c r="B14" s="18">
        <v>4183</v>
      </c>
      <c r="C14" s="108" t="s">
        <v>1789</v>
      </c>
      <c r="D14" s="76">
        <v>316379</v>
      </c>
      <c r="E14" s="108" t="s">
        <v>1672</v>
      </c>
      <c r="F14" s="80" t="s">
        <v>1972</v>
      </c>
      <c r="G14" s="112">
        <v>6275</v>
      </c>
      <c r="H14" s="113" t="s">
        <v>1392</v>
      </c>
      <c r="I14" s="29" t="s">
        <v>19</v>
      </c>
      <c r="J14" s="107" t="s">
        <v>1980</v>
      </c>
      <c r="K14" s="109" t="s">
        <v>1914</v>
      </c>
      <c r="L14" s="32">
        <v>0</v>
      </c>
      <c r="M14" s="32">
        <v>1379</v>
      </c>
      <c r="N14" s="109" t="s">
        <v>1914</v>
      </c>
      <c r="O14" s="57">
        <f>G14</f>
        <v>6275</v>
      </c>
      <c r="P14" s="25">
        <v>106</v>
      </c>
      <c r="Q14" s="110" t="s">
        <v>1977</v>
      </c>
      <c r="R14" s="21">
        <v>0</v>
      </c>
      <c r="S14" s="2"/>
    </row>
  </sheetData>
  <mergeCells count="21">
    <mergeCell ref="A6:A8"/>
    <mergeCell ref="B6:C6"/>
    <mergeCell ref="D6:G6"/>
    <mergeCell ref="H6:H8"/>
    <mergeCell ref="I6:I8"/>
    <mergeCell ref="F7:F8"/>
    <mergeCell ref="G7:G8"/>
    <mergeCell ref="R6:R8"/>
    <mergeCell ref="B7:B8"/>
    <mergeCell ref="C7:C8"/>
    <mergeCell ref="D7:D8"/>
    <mergeCell ref="E7:E8"/>
    <mergeCell ref="J6:J8"/>
    <mergeCell ref="L6:L8"/>
    <mergeCell ref="M6:M8"/>
    <mergeCell ref="N6:N8"/>
    <mergeCell ref="O6:O8"/>
    <mergeCell ref="P6:Q6"/>
    <mergeCell ref="P7:P8"/>
    <mergeCell ref="Q7:Q8"/>
    <mergeCell ref="K6:K8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2:AC25"/>
  <sheetViews>
    <sheetView topLeftCell="A10" workbookViewId="0">
      <selection activeCell="F32" sqref="F32"/>
    </sheetView>
  </sheetViews>
  <sheetFormatPr defaultRowHeight="12.75" x14ac:dyDescent="0.2"/>
  <cols>
    <col min="1" max="1" width="6.28515625" style="10" customWidth="1"/>
    <col min="2" max="2" width="9.7109375" style="6" customWidth="1"/>
    <col min="3" max="3" width="12.42578125" style="6" customWidth="1"/>
    <col min="4" max="4" width="14.42578125" style="6" customWidth="1"/>
    <col min="5" max="5" width="14.28515625" style="6" customWidth="1"/>
    <col min="6" max="6" width="20.140625" style="6" customWidth="1"/>
    <col min="7" max="7" width="12.42578125" style="6" customWidth="1"/>
    <col min="8" max="8" width="9.85546875" style="6" customWidth="1"/>
    <col min="9" max="9" width="15" style="6" customWidth="1"/>
    <col min="10" max="10" width="30.140625" style="6" customWidth="1"/>
    <col min="11" max="11" width="13.28515625" style="6" customWidth="1"/>
    <col min="12" max="13" width="9.28515625" style="6" customWidth="1"/>
    <col min="14" max="14" width="10.42578125" style="6" customWidth="1"/>
    <col min="15" max="15" width="11.85546875" style="6" customWidth="1"/>
    <col min="16" max="16" width="11.28515625" style="6" customWidth="1"/>
    <col min="17" max="17" width="12.42578125" style="6" customWidth="1"/>
    <col min="18" max="18" width="8.710937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0.100000000000001" customHeight="1" x14ac:dyDescent="0.2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7.75" customHeight="1" x14ac:dyDescent="0.2">
      <c r="A10" s="11">
        <v>1</v>
      </c>
      <c r="B10" s="18">
        <v>35703</v>
      </c>
      <c r="C10" s="19" t="s">
        <v>44</v>
      </c>
      <c r="D10" s="18">
        <v>26464</v>
      </c>
      <c r="E10" s="19" t="s">
        <v>44</v>
      </c>
      <c r="F10" s="29" t="s">
        <v>87</v>
      </c>
      <c r="G10" s="20">
        <v>3357.78</v>
      </c>
      <c r="H10" s="18" t="s">
        <v>20</v>
      </c>
      <c r="I10" s="18" t="s">
        <v>19</v>
      </c>
      <c r="J10" s="11" t="s">
        <v>287</v>
      </c>
      <c r="K10" s="19" t="s">
        <v>43</v>
      </c>
      <c r="L10" s="21">
        <v>0</v>
      </c>
      <c r="M10" s="21">
        <v>3124</v>
      </c>
      <c r="N10" s="19" t="s">
        <v>125</v>
      </c>
      <c r="O10" s="22">
        <f>G10</f>
        <v>3357.78</v>
      </c>
      <c r="P10" s="21">
        <v>4002</v>
      </c>
      <c r="Q10" s="23" t="s">
        <v>288</v>
      </c>
      <c r="R10" s="21">
        <v>0</v>
      </c>
      <c r="S10" s="2"/>
    </row>
    <row r="11" spans="1:29" ht="49.5" hidden="1" customHeight="1" x14ac:dyDescent="0.2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ref="O11:O24" si="0">G11</f>
        <v>0</v>
      </c>
      <c r="P11" s="21"/>
      <c r="Q11" s="12"/>
      <c r="R11" s="21"/>
    </row>
    <row r="12" spans="1:29" ht="24.75" customHeight="1" x14ac:dyDescent="0.2">
      <c r="A12" s="15">
        <v>2</v>
      </c>
      <c r="B12" s="14">
        <v>35683</v>
      </c>
      <c r="C12" s="24" t="s">
        <v>44</v>
      </c>
      <c r="D12" s="14">
        <v>5892</v>
      </c>
      <c r="E12" s="24" t="s">
        <v>44</v>
      </c>
      <c r="F12" s="29" t="s">
        <v>54</v>
      </c>
      <c r="G12" s="14">
        <v>341.53</v>
      </c>
      <c r="H12" s="18" t="s">
        <v>20</v>
      </c>
      <c r="I12" s="18" t="s">
        <v>19</v>
      </c>
      <c r="J12" s="11" t="s">
        <v>289</v>
      </c>
      <c r="K12" s="24" t="s">
        <v>43</v>
      </c>
      <c r="L12" s="14">
        <v>0</v>
      </c>
      <c r="M12" s="25">
        <v>3062</v>
      </c>
      <c r="N12" s="24" t="s">
        <v>290</v>
      </c>
      <c r="O12" s="22">
        <f t="shared" si="0"/>
        <v>341.53</v>
      </c>
      <c r="P12" s="21">
        <v>4001</v>
      </c>
      <c r="Q12" s="24" t="s">
        <v>288</v>
      </c>
      <c r="R12" s="14">
        <v>0</v>
      </c>
    </row>
    <row r="13" spans="1:29" ht="28.5" customHeight="1" x14ac:dyDescent="0.2">
      <c r="A13" s="24">
        <v>3</v>
      </c>
      <c r="B13" s="14">
        <v>36276</v>
      </c>
      <c r="C13" s="24" t="s">
        <v>68</v>
      </c>
      <c r="D13" s="14">
        <v>220900475</v>
      </c>
      <c r="E13" s="24" t="s">
        <v>45</v>
      </c>
      <c r="F13" s="29" t="s">
        <v>291</v>
      </c>
      <c r="G13" s="14">
        <v>32821.43</v>
      </c>
      <c r="H13" s="18" t="s">
        <v>20</v>
      </c>
      <c r="I13" s="18" t="s">
        <v>19</v>
      </c>
      <c r="J13" s="24" t="s">
        <v>292</v>
      </c>
      <c r="K13" s="24" t="s">
        <v>83</v>
      </c>
      <c r="L13" s="14">
        <v>0</v>
      </c>
      <c r="M13" s="14">
        <v>3230</v>
      </c>
      <c r="N13" s="25" t="s">
        <v>221</v>
      </c>
      <c r="O13" s="22">
        <f t="shared" si="0"/>
        <v>32821.43</v>
      </c>
      <c r="P13" s="14">
        <v>4000</v>
      </c>
      <c r="Q13" s="24" t="s">
        <v>293</v>
      </c>
      <c r="R13" s="14">
        <v>0</v>
      </c>
    </row>
    <row r="14" spans="1:29" ht="27" customHeight="1" x14ac:dyDescent="0.2">
      <c r="A14" s="15">
        <v>4</v>
      </c>
      <c r="B14" s="14">
        <v>36181</v>
      </c>
      <c r="C14" s="24" t="s">
        <v>56</v>
      </c>
      <c r="D14" s="14">
        <v>14216753</v>
      </c>
      <c r="E14" s="24" t="s">
        <v>43</v>
      </c>
      <c r="F14" s="18" t="s">
        <v>294</v>
      </c>
      <c r="G14" s="14">
        <v>171.36</v>
      </c>
      <c r="H14" s="18" t="s">
        <v>20</v>
      </c>
      <c r="I14" s="18" t="s">
        <v>19</v>
      </c>
      <c r="J14" s="24" t="s">
        <v>295</v>
      </c>
      <c r="K14" s="24" t="s">
        <v>125</v>
      </c>
      <c r="L14" s="14">
        <v>0</v>
      </c>
      <c r="M14" s="14">
        <v>3221</v>
      </c>
      <c r="N14" s="25" t="s">
        <v>125</v>
      </c>
      <c r="O14" s="22">
        <f t="shared" si="0"/>
        <v>171.36</v>
      </c>
      <c r="P14" s="14">
        <v>3999</v>
      </c>
      <c r="Q14" s="24" t="s">
        <v>288</v>
      </c>
      <c r="R14" s="14">
        <v>0</v>
      </c>
    </row>
    <row r="15" spans="1:29" ht="32.25" customHeight="1" x14ac:dyDescent="0.2">
      <c r="A15" s="15">
        <v>5</v>
      </c>
      <c r="B15" s="14">
        <v>35979</v>
      </c>
      <c r="C15" s="24" t="s">
        <v>45</v>
      </c>
      <c r="D15" s="14">
        <v>2028285</v>
      </c>
      <c r="E15" s="24" t="s">
        <v>45</v>
      </c>
      <c r="F15" s="24" t="s">
        <v>296</v>
      </c>
      <c r="G15" s="14">
        <v>2054.3000000000002</v>
      </c>
      <c r="H15" s="18" t="s">
        <v>20</v>
      </c>
      <c r="I15" s="18" t="s">
        <v>19</v>
      </c>
      <c r="J15" s="24" t="s">
        <v>297</v>
      </c>
      <c r="K15" s="24" t="s">
        <v>56</v>
      </c>
      <c r="L15" s="14">
        <v>0</v>
      </c>
      <c r="M15" s="14">
        <v>3125</v>
      </c>
      <c r="N15" s="25" t="s">
        <v>125</v>
      </c>
      <c r="O15" s="22">
        <f t="shared" si="0"/>
        <v>2054.3000000000002</v>
      </c>
      <c r="P15" s="14">
        <v>3998</v>
      </c>
      <c r="Q15" s="24" t="s">
        <v>288</v>
      </c>
      <c r="R15" s="14">
        <v>0</v>
      </c>
    </row>
    <row r="16" spans="1:29" ht="32.25" customHeight="1" x14ac:dyDescent="0.2">
      <c r="A16" s="15">
        <v>6</v>
      </c>
      <c r="B16" s="14">
        <v>36023</v>
      </c>
      <c r="C16" s="24" t="s">
        <v>45</v>
      </c>
      <c r="D16" s="14">
        <v>2028286</v>
      </c>
      <c r="E16" s="24" t="s">
        <v>45</v>
      </c>
      <c r="F16" s="24" t="s">
        <v>296</v>
      </c>
      <c r="G16" s="14">
        <v>2812.44</v>
      </c>
      <c r="H16" s="18" t="s">
        <v>20</v>
      </c>
      <c r="I16" s="18" t="s">
        <v>19</v>
      </c>
      <c r="J16" s="24" t="s">
        <v>298</v>
      </c>
      <c r="K16" s="24" t="s">
        <v>56</v>
      </c>
      <c r="L16" s="14">
        <v>0</v>
      </c>
      <c r="M16" s="14">
        <v>3126</v>
      </c>
      <c r="N16" s="25" t="s">
        <v>125</v>
      </c>
      <c r="O16" s="22">
        <f t="shared" si="0"/>
        <v>2812.44</v>
      </c>
      <c r="P16" s="14">
        <v>2998</v>
      </c>
      <c r="Q16" s="24" t="s">
        <v>288</v>
      </c>
      <c r="R16" s="14">
        <v>0</v>
      </c>
    </row>
    <row r="17" spans="1:18" ht="27" customHeight="1" x14ac:dyDescent="0.2">
      <c r="A17" s="15">
        <v>7</v>
      </c>
      <c r="B17" s="14">
        <v>36809</v>
      </c>
      <c r="C17" s="24" t="s">
        <v>299</v>
      </c>
      <c r="D17" s="14">
        <v>22034</v>
      </c>
      <c r="E17" s="24" t="s">
        <v>102</v>
      </c>
      <c r="F17" s="24" t="s">
        <v>300</v>
      </c>
      <c r="G17" s="14">
        <v>498.78</v>
      </c>
      <c r="H17" s="18" t="s">
        <v>20</v>
      </c>
      <c r="I17" s="18" t="s">
        <v>19</v>
      </c>
      <c r="J17" s="24" t="s">
        <v>204</v>
      </c>
      <c r="K17" s="24" t="s">
        <v>118</v>
      </c>
      <c r="L17" s="14">
        <v>0</v>
      </c>
      <c r="M17" s="14">
        <v>3255</v>
      </c>
      <c r="N17" s="25" t="s">
        <v>242</v>
      </c>
      <c r="O17" s="22">
        <f t="shared" si="0"/>
        <v>498.78</v>
      </c>
      <c r="P17" s="14">
        <v>4008</v>
      </c>
      <c r="Q17" s="24" t="s">
        <v>288</v>
      </c>
      <c r="R17" s="14">
        <v>0</v>
      </c>
    </row>
    <row r="18" spans="1:18" ht="30" customHeight="1" x14ac:dyDescent="0.2">
      <c r="A18" s="15">
        <v>8</v>
      </c>
      <c r="B18" s="14">
        <v>35583</v>
      </c>
      <c r="C18" s="24" t="s">
        <v>44</v>
      </c>
      <c r="D18" s="14">
        <v>22033</v>
      </c>
      <c r="E18" s="24" t="s">
        <v>44</v>
      </c>
      <c r="F18" s="24" t="s">
        <v>300</v>
      </c>
      <c r="G18" s="14">
        <v>498.78</v>
      </c>
      <c r="H18" s="18" t="s">
        <v>20</v>
      </c>
      <c r="I18" s="18" t="s">
        <v>19</v>
      </c>
      <c r="J18" s="24" t="s">
        <v>204</v>
      </c>
      <c r="K18" s="24" t="s">
        <v>44</v>
      </c>
      <c r="L18" s="14">
        <v>0</v>
      </c>
      <c r="M18" s="14">
        <v>3254</v>
      </c>
      <c r="N18" s="25" t="s">
        <v>242</v>
      </c>
      <c r="O18" s="22">
        <f t="shared" si="0"/>
        <v>498.78</v>
      </c>
      <c r="P18" s="14">
        <v>4008</v>
      </c>
      <c r="Q18" s="24" t="s">
        <v>288</v>
      </c>
      <c r="R18" s="14">
        <v>0</v>
      </c>
    </row>
    <row r="19" spans="1:18" ht="24" customHeight="1" x14ac:dyDescent="0.2">
      <c r="A19" s="15">
        <v>9</v>
      </c>
      <c r="B19" s="14">
        <v>36135</v>
      </c>
      <c r="C19" s="24" t="s">
        <v>56</v>
      </c>
      <c r="D19" s="25">
        <v>40018601</v>
      </c>
      <c r="E19" s="24" t="s">
        <v>45</v>
      </c>
      <c r="F19" s="24" t="s">
        <v>278</v>
      </c>
      <c r="G19" s="14">
        <v>17153.849999999999</v>
      </c>
      <c r="H19" s="18" t="s">
        <v>20</v>
      </c>
      <c r="I19" s="18" t="s">
        <v>19</v>
      </c>
      <c r="J19" s="24" t="s">
        <v>301</v>
      </c>
      <c r="K19" s="24" t="s">
        <v>242</v>
      </c>
      <c r="L19" s="14">
        <v>0</v>
      </c>
      <c r="M19" s="14">
        <v>3256</v>
      </c>
      <c r="N19" s="25" t="s">
        <v>242</v>
      </c>
      <c r="O19" s="22">
        <f t="shared" si="0"/>
        <v>17153.849999999999</v>
      </c>
      <c r="P19" s="14">
        <v>4006</v>
      </c>
      <c r="Q19" s="24" t="s">
        <v>288</v>
      </c>
      <c r="R19" s="14">
        <v>0</v>
      </c>
    </row>
    <row r="20" spans="1:18" ht="30.75" customHeight="1" x14ac:dyDescent="0.2">
      <c r="A20" s="15">
        <v>10</v>
      </c>
      <c r="B20" s="14">
        <v>35939</v>
      </c>
      <c r="C20" s="24" t="s">
        <v>45</v>
      </c>
      <c r="D20" s="14">
        <v>20222429</v>
      </c>
      <c r="E20" s="24" t="s">
        <v>43</v>
      </c>
      <c r="F20" s="24" t="s">
        <v>302</v>
      </c>
      <c r="G20" s="14">
        <v>1023.4</v>
      </c>
      <c r="H20" s="18" t="s">
        <v>20</v>
      </c>
      <c r="I20" s="18" t="s">
        <v>19</v>
      </c>
      <c r="J20" s="24" t="s">
        <v>303</v>
      </c>
      <c r="K20" s="24" t="s">
        <v>45</v>
      </c>
      <c r="L20" s="14">
        <v>0</v>
      </c>
      <c r="M20" s="14">
        <v>3253</v>
      </c>
      <c r="N20" s="25" t="s">
        <v>242</v>
      </c>
      <c r="O20" s="22">
        <f t="shared" si="0"/>
        <v>1023.4</v>
      </c>
      <c r="P20" s="14">
        <v>4007</v>
      </c>
      <c r="Q20" s="24" t="s">
        <v>304</v>
      </c>
      <c r="R20" s="14">
        <v>0</v>
      </c>
    </row>
    <row r="21" spans="1:18" ht="31.5" customHeight="1" x14ac:dyDescent="0.2">
      <c r="A21" s="15">
        <v>11</v>
      </c>
      <c r="B21" s="14">
        <v>34640</v>
      </c>
      <c r="C21" s="24" t="s">
        <v>158</v>
      </c>
      <c r="D21" s="14">
        <v>7263961</v>
      </c>
      <c r="E21" s="24" t="s">
        <v>98</v>
      </c>
      <c r="F21" s="24" t="s">
        <v>305</v>
      </c>
      <c r="G21" s="14">
        <v>2303.69</v>
      </c>
      <c r="H21" s="18" t="s">
        <v>20</v>
      </c>
      <c r="I21" s="18" t="s">
        <v>19</v>
      </c>
      <c r="J21" s="18" t="s">
        <v>306</v>
      </c>
      <c r="K21" s="24" t="s">
        <v>242</v>
      </c>
      <c r="L21" s="14">
        <v>0</v>
      </c>
      <c r="M21" s="14">
        <v>3257</v>
      </c>
      <c r="N21" s="25" t="s">
        <v>242</v>
      </c>
      <c r="O21" s="22">
        <f t="shared" si="0"/>
        <v>2303.69</v>
      </c>
      <c r="P21" s="14">
        <v>4009</v>
      </c>
      <c r="Q21" s="24" t="s">
        <v>288</v>
      </c>
      <c r="R21" s="14">
        <v>0</v>
      </c>
    </row>
    <row r="22" spans="1:18" ht="27" customHeight="1" x14ac:dyDescent="0.2">
      <c r="A22" s="15">
        <v>12</v>
      </c>
      <c r="B22" s="14">
        <v>38484</v>
      </c>
      <c r="C22" s="24" t="s">
        <v>242</v>
      </c>
      <c r="D22" s="14">
        <v>93072</v>
      </c>
      <c r="E22" s="24" t="s">
        <v>307</v>
      </c>
      <c r="F22" s="24" t="s">
        <v>71</v>
      </c>
      <c r="G22" s="14">
        <v>1032.92</v>
      </c>
      <c r="H22" s="18" t="s">
        <v>20</v>
      </c>
      <c r="I22" s="18" t="s">
        <v>19</v>
      </c>
      <c r="J22" s="24" t="s">
        <v>308</v>
      </c>
      <c r="K22" s="24" t="s">
        <v>242</v>
      </c>
      <c r="L22" s="14">
        <v>0</v>
      </c>
      <c r="M22" s="14">
        <v>3258</v>
      </c>
      <c r="N22" s="25" t="s">
        <v>242</v>
      </c>
      <c r="O22" s="14">
        <f t="shared" si="0"/>
        <v>1032.92</v>
      </c>
      <c r="P22" s="14">
        <v>4010</v>
      </c>
      <c r="Q22" s="24" t="s">
        <v>288</v>
      </c>
      <c r="R22" s="14">
        <v>0</v>
      </c>
    </row>
    <row r="23" spans="1:18" ht="33" customHeight="1" x14ac:dyDescent="0.2">
      <c r="A23" s="13">
        <v>13</v>
      </c>
      <c r="B23" s="14">
        <v>35903</v>
      </c>
      <c r="C23" s="24" t="s">
        <v>43</v>
      </c>
      <c r="D23" s="14">
        <v>10022</v>
      </c>
      <c r="E23" s="24" t="s">
        <v>70</v>
      </c>
      <c r="F23" s="24" t="s">
        <v>309</v>
      </c>
      <c r="G23" s="14">
        <v>11970</v>
      </c>
      <c r="H23" s="18" t="s">
        <v>20</v>
      </c>
      <c r="I23" s="18" t="s">
        <v>19</v>
      </c>
      <c r="J23" s="24" t="s">
        <v>310</v>
      </c>
      <c r="K23" s="24" t="s">
        <v>45</v>
      </c>
      <c r="L23" s="14">
        <v>0</v>
      </c>
      <c r="M23" s="14">
        <v>3252</v>
      </c>
      <c r="N23" s="25" t="s">
        <v>242</v>
      </c>
      <c r="O23" s="14">
        <f t="shared" si="0"/>
        <v>11970</v>
      </c>
      <c r="P23" s="14">
        <v>4011</v>
      </c>
      <c r="Q23" s="24" t="s">
        <v>288</v>
      </c>
      <c r="R23" s="14">
        <v>0</v>
      </c>
    </row>
    <row r="24" spans="1:18" ht="24.75" customHeight="1" x14ac:dyDescent="0.2">
      <c r="A24" s="13">
        <v>14</v>
      </c>
      <c r="B24" s="14">
        <v>35286</v>
      </c>
      <c r="C24" s="24" t="s">
        <v>181</v>
      </c>
      <c r="D24" s="14">
        <v>6796</v>
      </c>
      <c r="E24" s="24" t="s">
        <v>114</v>
      </c>
      <c r="F24" s="24" t="s">
        <v>311</v>
      </c>
      <c r="G24" s="14">
        <v>120.04</v>
      </c>
      <c r="H24" s="18" t="s">
        <v>20</v>
      </c>
      <c r="I24" s="18" t="s">
        <v>19</v>
      </c>
      <c r="J24" s="24" t="s">
        <v>312</v>
      </c>
      <c r="K24" s="24" t="s">
        <v>242</v>
      </c>
      <c r="L24" s="14">
        <v>0</v>
      </c>
      <c r="M24" s="14">
        <v>3259</v>
      </c>
      <c r="N24" s="25" t="s">
        <v>242</v>
      </c>
      <c r="O24" s="14">
        <f t="shared" si="0"/>
        <v>120.04</v>
      </c>
      <c r="P24" s="14">
        <v>4012</v>
      </c>
      <c r="Q24" s="24" t="s">
        <v>288</v>
      </c>
      <c r="R24" s="14">
        <v>0</v>
      </c>
    </row>
    <row r="25" spans="1:18" x14ac:dyDescent="0.2">
      <c r="K25" s="28"/>
    </row>
  </sheetData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ageMargins left="0.7" right="0.7" top="0.75" bottom="0.75" header="0.3" footer="0.3"/>
</worksheet>
</file>

<file path=xl/worksheets/sheet1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900-000000000000}">
  <dimension ref="A1:AC12"/>
  <sheetViews>
    <sheetView workbookViewId="0">
      <selection activeCell="J13" sqref="J13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>
        <v>4620</v>
      </c>
      <c r="C10" s="108" t="s">
        <v>1975</v>
      </c>
      <c r="D10" s="76">
        <v>650</v>
      </c>
      <c r="E10" s="108" t="s">
        <v>1934</v>
      </c>
      <c r="F10" s="80" t="s">
        <v>1491</v>
      </c>
      <c r="G10" s="112">
        <f>26150.99</f>
        <v>26150.99</v>
      </c>
      <c r="H10" s="29" t="s">
        <v>20</v>
      </c>
      <c r="I10" s="29" t="s">
        <v>19</v>
      </c>
      <c r="J10" s="107" t="s">
        <v>1976</v>
      </c>
      <c r="K10" s="109" t="s">
        <v>1952</v>
      </c>
      <c r="L10" s="32">
        <v>0</v>
      </c>
      <c r="M10" s="32">
        <v>1815</v>
      </c>
      <c r="N10" s="109" t="s">
        <v>1088</v>
      </c>
      <c r="O10" s="57">
        <f>G10</f>
        <v>26150.99</v>
      </c>
      <c r="P10" s="25">
        <v>1825</v>
      </c>
      <c r="Q10" s="110" t="s">
        <v>1793</v>
      </c>
      <c r="R10" s="21">
        <v>0</v>
      </c>
      <c r="S10" s="2"/>
    </row>
    <row r="11" spans="1:29" s="9" customFormat="1" ht="25.5" x14ac:dyDescent="0.2">
      <c r="A11" s="7">
        <v>2</v>
      </c>
      <c r="B11" s="18">
        <v>4269</v>
      </c>
      <c r="C11" s="108" t="s">
        <v>1875</v>
      </c>
      <c r="D11" s="76">
        <v>706</v>
      </c>
      <c r="E11" s="108" t="s">
        <v>1807</v>
      </c>
      <c r="F11" s="80" t="s">
        <v>1973</v>
      </c>
      <c r="G11" s="112">
        <v>55995.95</v>
      </c>
      <c r="H11" s="29" t="s">
        <v>20</v>
      </c>
      <c r="I11" s="29" t="s">
        <v>19</v>
      </c>
      <c r="J11" s="107" t="s">
        <v>1974</v>
      </c>
      <c r="K11" s="109" t="s">
        <v>1812</v>
      </c>
      <c r="L11" s="32">
        <v>0</v>
      </c>
      <c r="M11" s="32">
        <v>1568</v>
      </c>
      <c r="N11" s="109" t="s">
        <v>1836</v>
      </c>
      <c r="O11" s="57">
        <f>G11</f>
        <v>55995.95</v>
      </c>
      <c r="P11" s="25">
        <v>1826</v>
      </c>
      <c r="Q11" s="110" t="s">
        <v>1793</v>
      </c>
      <c r="R11" s="21">
        <v>0</v>
      </c>
      <c r="S11" s="2"/>
    </row>
    <row r="12" spans="1:29" s="9" customFormat="1" x14ac:dyDescent="0.2">
      <c r="A12" s="7">
        <v>3</v>
      </c>
      <c r="B12" s="18">
        <v>4258</v>
      </c>
      <c r="C12" s="108" t="s">
        <v>1801</v>
      </c>
      <c r="D12" s="76">
        <v>219225</v>
      </c>
      <c r="E12" s="108" t="s">
        <v>1804</v>
      </c>
      <c r="F12" s="80" t="s">
        <v>1528</v>
      </c>
      <c r="G12" s="112">
        <v>6768.42</v>
      </c>
      <c r="H12" s="29" t="s">
        <v>20</v>
      </c>
      <c r="I12" s="29" t="s">
        <v>19</v>
      </c>
      <c r="J12" s="107" t="s">
        <v>1842</v>
      </c>
      <c r="K12" s="109" t="s">
        <v>1794</v>
      </c>
      <c r="L12" s="32">
        <v>0</v>
      </c>
      <c r="M12" s="32">
        <v>1561</v>
      </c>
      <c r="N12" s="109" t="s">
        <v>1836</v>
      </c>
      <c r="O12" s="57">
        <f>G12</f>
        <v>6768.42</v>
      </c>
      <c r="P12" s="25">
        <v>1827</v>
      </c>
      <c r="Q12" s="110" t="s">
        <v>1793</v>
      </c>
      <c r="R12" s="21">
        <v>0</v>
      </c>
      <c r="S12" s="2"/>
    </row>
  </sheetData>
  <mergeCells count="21">
    <mergeCell ref="A6:A8"/>
    <mergeCell ref="B6:C6"/>
    <mergeCell ref="D6:G6"/>
    <mergeCell ref="H6:H8"/>
    <mergeCell ref="I6:I8"/>
    <mergeCell ref="F7:F8"/>
    <mergeCell ref="G7:G8"/>
    <mergeCell ref="R6:R8"/>
    <mergeCell ref="B7:B8"/>
    <mergeCell ref="C7:C8"/>
    <mergeCell ref="D7:D8"/>
    <mergeCell ref="E7:E8"/>
    <mergeCell ref="J6:J8"/>
    <mergeCell ref="L6:L8"/>
    <mergeCell ref="M6:M8"/>
    <mergeCell ref="N6:N8"/>
    <mergeCell ref="O6:O8"/>
    <mergeCell ref="P6:Q6"/>
    <mergeCell ref="P7:P8"/>
    <mergeCell ref="Q7:Q8"/>
    <mergeCell ref="K6:K8"/>
  </mergeCells>
  <pageMargins left="0.7" right="0.7" top="0.75" bottom="0.75" header="0.3" footer="0.3"/>
</worksheet>
</file>

<file path=xl/worksheets/sheet1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A00-000000000000}">
  <dimension ref="A1:AC23"/>
  <sheetViews>
    <sheetView topLeftCell="A4" workbookViewId="0">
      <selection activeCell="P23" sqref="P23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5.5" x14ac:dyDescent="0.2">
      <c r="A10" s="7">
        <v>1</v>
      </c>
      <c r="B10" s="18">
        <v>4635</v>
      </c>
      <c r="C10" s="108" t="s">
        <v>1983</v>
      </c>
      <c r="D10" s="76">
        <v>114340</v>
      </c>
      <c r="E10" s="108" t="s">
        <v>1984</v>
      </c>
      <c r="F10" s="80" t="s">
        <v>71</v>
      </c>
      <c r="G10" s="112">
        <v>721.48</v>
      </c>
      <c r="H10" s="29" t="s">
        <v>20</v>
      </c>
      <c r="I10" s="29" t="s">
        <v>19</v>
      </c>
      <c r="J10" s="107" t="s">
        <v>1986</v>
      </c>
      <c r="K10" s="109" t="s">
        <v>1977</v>
      </c>
      <c r="L10" s="32">
        <v>0</v>
      </c>
      <c r="M10" s="32">
        <v>249</v>
      </c>
      <c r="N10" s="109" t="s">
        <v>1977</v>
      </c>
      <c r="O10" s="57">
        <f>G10</f>
        <v>721.48</v>
      </c>
      <c r="P10" s="25">
        <v>1838</v>
      </c>
      <c r="Q10" s="110" t="s">
        <v>1985</v>
      </c>
      <c r="R10" s="21">
        <v>0</v>
      </c>
      <c r="S10" s="2"/>
    </row>
    <row r="11" spans="1:29" s="9" customFormat="1" x14ac:dyDescent="0.2">
      <c r="A11" s="7">
        <v>2</v>
      </c>
      <c r="B11" s="18">
        <v>4270</v>
      </c>
      <c r="C11" s="108" t="s">
        <v>1875</v>
      </c>
      <c r="D11" s="76">
        <v>249104891437</v>
      </c>
      <c r="E11" s="108" t="s">
        <v>1801</v>
      </c>
      <c r="F11" s="80" t="s">
        <v>142</v>
      </c>
      <c r="G11" s="112">
        <v>4899.99</v>
      </c>
      <c r="H11" s="29" t="s">
        <v>20</v>
      </c>
      <c r="I11" s="29" t="s">
        <v>19</v>
      </c>
      <c r="J11" s="107" t="s">
        <v>1987</v>
      </c>
      <c r="K11" s="109" t="s">
        <v>1825</v>
      </c>
      <c r="L11" s="32">
        <v>0</v>
      </c>
      <c r="M11" s="32">
        <v>1556</v>
      </c>
      <c r="N11" s="109" t="s">
        <v>1836</v>
      </c>
      <c r="O11" s="57">
        <f>G11</f>
        <v>4899.99</v>
      </c>
      <c r="P11" s="25">
        <v>1839</v>
      </c>
      <c r="Q11" s="110" t="s">
        <v>1985</v>
      </c>
      <c r="R11" s="21">
        <v>0</v>
      </c>
      <c r="S11" s="2"/>
    </row>
    <row r="12" spans="1:29" s="9" customFormat="1" ht="25.5" x14ac:dyDescent="0.2">
      <c r="A12" s="7">
        <v>3</v>
      </c>
      <c r="B12" s="18">
        <v>4272</v>
      </c>
      <c r="C12" s="108" t="s">
        <v>1875</v>
      </c>
      <c r="D12" s="76">
        <v>99</v>
      </c>
      <c r="E12" s="108" t="s">
        <v>1718</v>
      </c>
      <c r="F12" s="80" t="s">
        <v>220</v>
      </c>
      <c r="G12" s="112">
        <v>511.17</v>
      </c>
      <c r="H12" s="29" t="s">
        <v>20</v>
      </c>
      <c r="I12" s="29" t="s">
        <v>19</v>
      </c>
      <c r="J12" s="107" t="s">
        <v>1988</v>
      </c>
      <c r="K12" s="109" t="s">
        <v>1871</v>
      </c>
      <c r="L12" s="32">
        <v>0</v>
      </c>
      <c r="M12" s="32">
        <v>1580</v>
      </c>
      <c r="N12" s="109" t="s">
        <v>1871</v>
      </c>
      <c r="O12" s="57">
        <f>G12</f>
        <v>511.17</v>
      </c>
      <c r="P12" s="25">
        <v>1840</v>
      </c>
      <c r="Q12" s="110" t="s">
        <v>1985</v>
      </c>
      <c r="R12" s="21">
        <v>0</v>
      </c>
      <c r="S12" s="2"/>
    </row>
    <row r="13" spans="1:29" s="9" customFormat="1" x14ac:dyDescent="0.2">
      <c r="A13" s="7">
        <v>4</v>
      </c>
      <c r="B13" s="18">
        <v>4279</v>
      </c>
      <c r="C13" s="108" t="s">
        <v>1835</v>
      </c>
      <c r="D13" s="76">
        <v>2030200</v>
      </c>
      <c r="E13" s="108" t="s">
        <v>1745</v>
      </c>
      <c r="F13" s="80" t="s">
        <v>322</v>
      </c>
      <c r="G13" s="112">
        <f>1453.8</f>
        <v>1453.8</v>
      </c>
      <c r="H13" s="29" t="s">
        <v>20</v>
      </c>
      <c r="I13" s="29" t="s">
        <v>19</v>
      </c>
      <c r="J13" s="107" t="s">
        <v>1842</v>
      </c>
      <c r="K13" s="109" t="s">
        <v>1825</v>
      </c>
      <c r="L13" s="32">
        <v>0</v>
      </c>
      <c r="M13" s="32">
        <v>1557</v>
      </c>
      <c r="N13" s="109" t="s">
        <v>1836</v>
      </c>
      <c r="O13" s="57">
        <f>G13</f>
        <v>1453.8</v>
      </c>
      <c r="P13" s="25">
        <v>1841</v>
      </c>
      <c r="Q13" s="110" t="s">
        <v>1985</v>
      </c>
      <c r="R13" s="21">
        <v>0</v>
      </c>
      <c r="S13" s="2"/>
    </row>
    <row r="14" spans="1:29" s="9" customFormat="1" x14ac:dyDescent="0.2">
      <c r="A14" s="7">
        <v>5</v>
      </c>
      <c r="B14" s="18">
        <v>4280</v>
      </c>
      <c r="C14" s="108" t="s">
        <v>1835</v>
      </c>
      <c r="D14" s="76">
        <v>2030266</v>
      </c>
      <c r="E14" s="108" t="s">
        <v>1874</v>
      </c>
      <c r="F14" s="80" t="s">
        <v>322</v>
      </c>
      <c r="G14" s="112">
        <v>1127.0999999999999</v>
      </c>
      <c r="H14" s="29" t="s">
        <v>20</v>
      </c>
      <c r="I14" s="29" t="s">
        <v>19</v>
      </c>
      <c r="J14" s="107" t="s">
        <v>1842</v>
      </c>
      <c r="K14" s="109" t="s">
        <v>1825</v>
      </c>
      <c r="L14" s="32">
        <v>0</v>
      </c>
      <c r="M14" s="32">
        <v>1558</v>
      </c>
      <c r="N14" s="109" t="s">
        <v>1836</v>
      </c>
      <c r="O14" s="57">
        <f>G14</f>
        <v>1127.0999999999999</v>
      </c>
      <c r="P14" s="25">
        <v>1841</v>
      </c>
      <c r="Q14" s="110" t="s">
        <v>1985</v>
      </c>
      <c r="R14" s="21">
        <v>0</v>
      </c>
      <c r="S14" s="2"/>
    </row>
    <row r="15" spans="1:29" s="9" customFormat="1" ht="24" x14ac:dyDescent="0.2">
      <c r="A15" s="7">
        <v>6</v>
      </c>
      <c r="B15" s="18">
        <v>4271</v>
      </c>
      <c r="C15" s="108" t="s">
        <v>1875</v>
      </c>
      <c r="D15" s="76">
        <v>5025</v>
      </c>
      <c r="E15" s="108" t="s">
        <v>1851</v>
      </c>
      <c r="F15" s="80" t="s">
        <v>1690</v>
      </c>
      <c r="G15" s="112">
        <v>789.66</v>
      </c>
      <c r="H15" s="29" t="s">
        <v>20</v>
      </c>
      <c r="I15" s="29" t="s">
        <v>19</v>
      </c>
      <c r="J15" s="107" t="s">
        <v>1842</v>
      </c>
      <c r="K15" s="109" t="s">
        <v>1812</v>
      </c>
      <c r="L15" s="32">
        <v>0</v>
      </c>
      <c r="M15" s="32">
        <v>1551</v>
      </c>
      <c r="N15" s="109" t="s">
        <v>1825</v>
      </c>
      <c r="O15" s="57">
        <f t="shared" ref="O15:O23" si="0">G15</f>
        <v>789.66</v>
      </c>
      <c r="P15" s="25">
        <v>1842</v>
      </c>
      <c r="Q15" s="110" t="s">
        <v>1985</v>
      </c>
      <c r="R15" s="21">
        <v>0</v>
      </c>
      <c r="S15" s="2"/>
    </row>
    <row r="16" spans="1:29" s="9" customFormat="1" x14ac:dyDescent="0.2">
      <c r="A16" s="7">
        <v>7</v>
      </c>
      <c r="B16" s="18">
        <v>4566</v>
      </c>
      <c r="C16" s="108" t="s">
        <v>1989</v>
      </c>
      <c r="D16" s="76">
        <v>455</v>
      </c>
      <c r="E16" s="108" t="s">
        <v>1903</v>
      </c>
      <c r="F16" s="80" t="s">
        <v>130</v>
      </c>
      <c r="G16" s="112">
        <v>3530.02</v>
      </c>
      <c r="H16" s="29" t="s">
        <v>20</v>
      </c>
      <c r="I16" s="29" t="s">
        <v>19</v>
      </c>
      <c r="J16" s="107" t="s">
        <v>1990</v>
      </c>
      <c r="K16" s="109" t="s">
        <v>1928</v>
      </c>
      <c r="L16" s="32">
        <v>0</v>
      </c>
      <c r="M16" s="32">
        <v>1714</v>
      </c>
      <c r="N16" s="109" t="s">
        <v>1928</v>
      </c>
      <c r="O16" s="57">
        <f t="shared" si="0"/>
        <v>3530.02</v>
      </c>
      <c r="P16" s="25">
        <v>1843</v>
      </c>
      <c r="Q16" s="110" t="s">
        <v>1985</v>
      </c>
      <c r="R16" s="21">
        <v>0</v>
      </c>
      <c r="S16" s="2"/>
    </row>
    <row r="17" spans="1:19" s="9" customFormat="1" x14ac:dyDescent="0.2">
      <c r="A17" s="7">
        <v>8</v>
      </c>
      <c r="B17" s="18">
        <v>4278</v>
      </c>
      <c r="C17" s="108" t="s">
        <v>1835</v>
      </c>
      <c r="D17" s="76">
        <v>219462</v>
      </c>
      <c r="E17" s="108" t="s">
        <v>1875</v>
      </c>
      <c r="F17" s="80" t="s">
        <v>1722</v>
      </c>
      <c r="G17" s="112">
        <f>2172.32</f>
        <v>2172.3200000000002</v>
      </c>
      <c r="H17" s="29" t="s">
        <v>20</v>
      </c>
      <c r="I17" s="29" t="s">
        <v>19</v>
      </c>
      <c r="J17" s="107" t="s">
        <v>1773</v>
      </c>
      <c r="K17" s="109" t="s">
        <v>1825</v>
      </c>
      <c r="L17" s="32">
        <v>0</v>
      </c>
      <c r="M17" s="32">
        <v>1559</v>
      </c>
      <c r="N17" s="109" t="s">
        <v>1836</v>
      </c>
      <c r="O17" s="57">
        <f t="shared" si="0"/>
        <v>2172.3200000000002</v>
      </c>
      <c r="P17" s="25">
        <v>1844</v>
      </c>
      <c r="Q17" s="110" t="s">
        <v>1985</v>
      </c>
      <c r="R17" s="21">
        <v>0</v>
      </c>
      <c r="S17" s="2"/>
    </row>
    <row r="18" spans="1:19" s="9" customFormat="1" x14ac:dyDescent="0.2">
      <c r="A18" s="7">
        <v>9</v>
      </c>
      <c r="B18" s="18">
        <v>4286</v>
      </c>
      <c r="C18" s="108" t="s">
        <v>1892</v>
      </c>
      <c r="D18" s="76">
        <v>219632</v>
      </c>
      <c r="E18" s="108" t="s">
        <v>1892</v>
      </c>
      <c r="F18" s="80" t="s">
        <v>1722</v>
      </c>
      <c r="G18" s="112">
        <v>3445.22</v>
      </c>
      <c r="H18" s="29" t="s">
        <v>20</v>
      </c>
      <c r="I18" s="29" t="s">
        <v>19</v>
      </c>
      <c r="J18" s="107" t="s">
        <v>1773</v>
      </c>
      <c r="K18" s="109" t="s">
        <v>1871</v>
      </c>
      <c r="L18" s="32">
        <v>0</v>
      </c>
      <c r="M18" s="32">
        <v>1595</v>
      </c>
      <c r="N18" s="109" t="s">
        <v>1871</v>
      </c>
      <c r="O18" s="57">
        <f>G18</f>
        <v>3445.22</v>
      </c>
      <c r="P18" s="25">
        <v>1844</v>
      </c>
      <c r="Q18" s="110" t="s">
        <v>1985</v>
      </c>
      <c r="R18" s="21">
        <v>0</v>
      </c>
      <c r="S18" s="2"/>
    </row>
    <row r="19" spans="1:19" s="9" customFormat="1" x14ac:dyDescent="0.2">
      <c r="A19" s="7">
        <v>10</v>
      </c>
      <c r="B19" s="18">
        <v>4283</v>
      </c>
      <c r="C19" s="108" t="s">
        <v>1892</v>
      </c>
      <c r="D19" s="76">
        <v>219540</v>
      </c>
      <c r="E19" s="108" t="s">
        <v>1835</v>
      </c>
      <c r="F19" s="80" t="s">
        <v>1722</v>
      </c>
      <c r="G19" s="112">
        <v>2504.83</v>
      </c>
      <c r="H19" s="29" t="s">
        <v>20</v>
      </c>
      <c r="I19" s="29" t="s">
        <v>19</v>
      </c>
      <c r="J19" s="107" t="s">
        <v>1773</v>
      </c>
      <c r="K19" s="109" t="s">
        <v>1836</v>
      </c>
      <c r="L19" s="32">
        <v>0</v>
      </c>
      <c r="M19" s="32">
        <v>1596</v>
      </c>
      <c r="N19" s="109" t="s">
        <v>1871</v>
      </c>
      <c r="O19" s="57">
        <f>G19</f>
        <v>2504.83</v>
      </c>
      <c r="P19" s="25">
        <v>1844</v>
      </c>
      <c r="Q19" s="110" t="s">
        <v>1985</v>
      </c>
      <c r="R19" s="21">
        <v>0</v>
      </c>
      <c r="S19" s="2"/>
    </row>
    <row r="20" spans="1:19" s="9" customFormat="1" x14ac:dyDescent="0.2">
      <c r="A20" s="7">
        <v>11</v>
      </c>
      <c r="B20" s="18">
        <v>4277</v>
      </c>
      <c r="C20" s="108" t="s">
        <v>1835</v>
      </c>
      <c r="D20" s="76">
        <v>219450</v>
      </c>
      <c r="E20" s="108" t="s">
        <v>1875</v>
      </c>
      <c r="F20" s="80" t="s">
        <v>1722</v>
      </c>
      <c r="G20" s="112">
        <v>4672.66</v>
      </c>
      <c r="H20" s="29" t="s">
        <v>20</v>
      </c>
      <c r="I20" s="29" t="s">
        <v>19</v>
      </c>
      <c r="J20" s="107" t="s">
        <v>1773</v>
      </c>
      <c r="K20" s="109" t="s">
        <v>1825</v>
      </c>
      <c r="L20" s="32">
        <v>0</v>
      </c>
      <c r="M20" s="32">
        <v>1560</v>
      </c>
      <c r="N20" s="109" t="s">
        <v>1836</v>
      </c>
      <c r="O20" s="57">
        <f>G20</f>
        <v>4672.66</v>
      </c>
      <c r="P20" s="25">
        <v>1844</v>
      </c>
      <c r="Q20" s="110" t="s">
        <v>1985</v>
      </c>
      <c r="R20" s="21">
        <v>0</v>
      </c>
      <c r="S20" s="2"/>
    </row>
    <row r="21" spans="1:19" s="9" customFormat="1" x14ac:dyDescent="0.2">
      <c r="A21" s="7">
        <v>12</v>
      </c>
      <c r="B21" s="18">
        <v>4658</v>
      </c>
      <c r="C21" s="108" t="s">
        <v>1991</v>
      </c>
      <c r="D21" s="76">
        <v>11354</v>
      </c>
      <c r="E21" s="108" t="s">
        <v>1991</v>
      </c>
      <c r="F21" s="80" t="s">
        <v>1981</v>
      </c>
      <c r="G21" s="112">
        <v>85</v>
      </c>
      <c r="H21" s="113" t="s">
        <v>691</v>
      </c>
      <c r="I21" s="29" t="s">
        <v>19</v>
      </c>
      <c r="J21" s="107" t="s">
        <v>1992</v>
      </c>
      <c r="K21" s="109" t="s">
        <v>1793</v>
      </c>
      <c r="L21" s="32">
        <v>0</v>
      </c>
      <c r="M21" s="32">
        <v>262</v>
      </c>
      <c r="N21" s="109" t="s">
        <v>1793</v>
      </c>
      <c r="O21" s="57">
        <f t="shared" si="0"/>
        <v>85</v>
      </c>
      <c r="P21" s="25">
        <v>111</v>
      </c>
      <c r="Q21" s="110" t="s">
        <v>1985</v>
      </c>
      <c r="R21" s="21">
        <v>0</v>
      </c>
      <c r="S21" s="2"/>
    </row>
    <row r="22" spans="1:19" s="9" customFormat="1" ht="25.5" x14ac:dyDescent="0.2">
      <c r="A22" s="7">
        <v>13</v>
      </c>
      <c r="B22" s="18">
        <v>4638</v>
      </c>
      <c r="C22" s="108" t="s">
        <v>1983</v>
      </c>
      <c r="D22" s="76">
        <v>281</v>
      </c>
      <c r="E22" s="108" t="s">
        <v>1822</v>
      </c>
      <c r="F22" s="80" t="s">
        <v>1982</v>
      </c>
      <c r="G22" s="112">
        <v>5475</v>
      </c>
      <c r="H22" s="113" t="s">
        <v>162</v>
      </c>
      <c r="I22" s="29" t="s">
        <v>19</v>
      </c>
      <c r="J22" s="107" t="s">
        <v>1993</v>
      </c>
      <c r="K22" s="109" t="s">
        <v>1971</v>
      </c>
      <c r="L22" s="32">
        <v>0</v>
      </c>
      <c r="M22" s="32">
        <v>261</v>
      </c>
      <c r="N22" s="109" t="s">
        <v>1793</v>
      </c>
      <c r="O22" s="57">
        <f t="shared" si="0"/>
        <v>5475</v>
      </c>
      <c r="P22" s="25">
        <v>110</v>
      </c>
      <c r="Q22" s="110" t="s">
        <v>1985</v>
      </c>
      <c r="R22" s="21">
        <v>0</v>
      </c>
      <c r="S22" s="2"/>
    </row>
    <row r="23" spans="1:19" s="9" customFormat="1" x14ac:dyDescent="0.2">
      <c r="A23" s="7">
        <v>14</v>
      </c>
      <c r="B23" s="18">
        <v>4638</v>
      </c>
      <c r="C23" s="108" t="s">
        <v>1983</v>
      </c>
      <c r="D23" s="76">
        <v>23803520</v>
      </c>
      <c r="E23" s="108" t="s">
        <v>1822</v>
      </c>
      <c r="F23" s="80" t="s">
        <v>1453</v>
      </c>
      <c r="G23" s="112">
        <v>2685</v>
      </c>
      <c r="H23" s="29" t="s">
        <v>1392</v>
      </c>
      <c r="I23" s="29" t="s">
        <v>19</v>
      </c>
      <c r="J23" s="107" t="s">
        <v>1994</v>
      </c>
      <c r="K23" s="109" t="s">
        <v>1971</v>
      </c>
      <c r="L23" s="32">
        <v>0</v>
      </c>
      <c r="M23" s="32">
        <v>248</v>
      </c>
      <c r="N23" s="109" t="s">
        <v>1977</v>
      </c>
      <c r="O23" s="57">
        <f t="shared" si="0"/>
        <v>2685</v>
      </c>
      <c r="P23" s="25">
        <v>109</v>
      </c>
      <c r="Q23" s="110" t="s">
        <v>1985</v>
      </c>
      <c r="R23" s="21">
        <v>0</v>
      </c>
      <c r="S23" s="2"/>
    </row>
  </sheetData>
  <mergeCells count="21">
    <mergeCell ref="A6:A8"/>
    <mergeCell ref="B6:C6"/>
    <mergeCell ref="D6:G6"/>
    <mergeCell ref="H6:H8"/>
    <mergeCell ref="I6:I8"/>
    <mergeCell ref="F7:F8"/>
    <mergeCell ref="G7:G8"/>
    <mergeCell ref="R6:R8"/>
    <mergeCell ref="B7:B8"/>
    <mergeCell ref="C7:C8"/>
    <mergeCell ref="D7:D8"/>
    <mergeCell ref="E7:E8"/>
    <mergeCell ref="J6:J8"/>
    <mergeCell ref="L6:L8"/>
    <mergeCell ref="M6:M8"/>
    <mergeCell ref="N6:N8"/>
    <mergeCell ref="O6:O8"/>
    <mergeCell ref="P6:Q6"/>
    <mergeCell ref="P7:P8"/>
    <mergeCell ref="Q7:Q8"/>
    <mergeCell ref="K6:K8"/>
  </mergeCells>
  <pageMargins left="0.7" right="0.7" top="0.75" bottom="0.75" header="0.3" footer="0.3"/>
</worksheet>
</file>

<file path=xl/worksheets/sheet1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17BEE0-84DE-4EF7-88AE-E6239B25B5A9}">
  <dimension ref="A1:AC12"/>
  <sheetViews>
    <sheetView workbookViewId="0">
      <selection activeCell="P11" sqref="P11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4" x14ac:dyDescent="0.2">
      <c r="A10" s="7">
        <v>1</v>
      </c>
      <c r="B10" s="18">
        <v>4629</v>
      </c>
      <c r="C10" s="108" t="s">
        <v>1979</v>
      </c>
      <c r="D10" s="76">
        <v>1643</v>
      </c>
      <c r="E10" s="108" t="s">
        <v>1968</v>
      </c>
      <c r="F10" s="80" t="s">
        <v>1995</v>
      </c>
      <c r="G10" s="114">
        <v>350</v>
      </c>
      <c r="H10" s="113" t="s">
        <v>162</v>
      </c>
      <c r="I10" s="29" t="s">
        <v>19</v>
      </c>
      <c r="J10" s="107" t="s">
        <v>2009</v>
      </c>
      <c r="K10" s="109" t="s">
        <v>2010</v>
      </c>
      <c r="L10" s="32">
        <v>0</v>
      </c>
      <c r="M10" s="32">
        <v>1194</v>
      </c>
      <c r="N10" s="109" t="s">
        <v>1971</v>
      </c>
      <c r="O10" s="57">
        <f>G10</f>
        <v>350</v>
      </c>
      <c r="P10" s="25">
        <v>114</v>
      </c>
      <c r="Q10" s="110" t="s">
        <v>1997</v>
      </c>
      <c r="R10" s="21">
        <v>0</v>
      </c>
      <c r="S10" s="2"/>
    </row>
    <row r="11" spans="1:29" s="9" customFormat="1" ht="25.5" x14ac:dyDescent="0.2">
      <c r="A11" s="7">
        <v>2</v>
      </c>
      <c r="B11" s="18">
        <v>4331</v>
      </c>
      <c r="C11" s="108" t="s">
        <v>1924</v>
      </c>
      <c r="D11" s="76">
        <v>230900308</v>
      </c>
      <c r="E11" s="108" t="s">
        <v>2007</v>
      </c>
      <c r="F11" s="80" t="s">
        <v>673</v>
      </c>
      <c r="G11" s="114">
        <v>28441.45</v>
      </c>
      <c r="H11" s="29" t="s">
        <v>20</v>
      </c>
      <c r="I11" s="29" t="s">
        <v>19</v>
      </c>
      <c r="J11" s="107" t="s">
        <v>2008</v>
      </c>
      <c r="K11" s="109" t="s">
        <v>1939</v>
      </c>
      <c r="L11" s="32">
        <v>0</v>
      </c>
      <c r="M11" s="32">
        <v>1795</v>
      </c>
      <c r="N11" s="109" t="s">
        <v>1954</v>
      </c>
      <c r="O11" s="57">
        <f>G11</f>
        <v>28441.45</v>
      </c>
      <c r="P11" s="25">
        <v>1905</v>
      </c>
      <c r="Q11" s="110" t="s">
        <v>1997</v>
      </c>
      <c r="R11" s="21">
        <v>0</v>
      </c>
      <c r="S11" s="2"/>
    </row>
    <row r="12" spans="1:29" s="9" customFormat="1" ht="24" x14ac:dyDescent="0.2">
      <c r="A12" s="7">
        <v>3</v>
      </c>
      <c r="B12" s="18">
        <v>4601</v>
      </c>
      <c r="C12" s="108" t="s">
        <v>1968</v>
      </c>
      <c r="D12" s="76">
        <v>4050</v>
      </c>
      <c r="E12" s="108" t="s">
        <v>1967</v>
      </c>
      <c r="F12" s="80" t="s">
        <v>1996</v>
      </c>
      <c r="G12" s="114">
        <v>990</v>
      </c>
      <c r="H12" s="29" t="s">
        <v>20</v>
      </c>
      <c r="I12" s="29" t="s">
        <v>19</v>
      </c>
      <c r="J12" s="107" t="s">
        <v>2005</v>
      </c>
      <c r="K12" s="109" t="s">
        <v>1952</v>
      </c>
      <c r="L12" s="32">
        <v>0</v>
      </c>
      <c r="M12" s="32">
        <v>1861</v>
      </c>
      <c r="N12" s="109" t="s">
        <v>2006</v>
      </c>
      <c r="O12" s="57">
        <f>G12</f>
        <v>990</v>
      </c>
      <c r="P12" s="25">
        <v>1911</v>
      </c>
      <c r="Q12" s="110" t="s">
        <v>1997</v>
      </c>
      <c r="R12" s="21">
        <v>0</v>
      </c>
      <c r="S12" s="2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  <mergeCell ref="A6:A8"/>
    <mergeCell ref="B6:C6"/>
    <mergeCell ref="D6:G6"/>
    <mergeCell ref="H6:H8"/>
    <mergeCell ref="I6:I8"/>
  </mergeCells>
  <pageMargins left="0.7" right="0.7" top="0.75" bottom="0.75" header="0.3" footer="0.3"/>
</worksheet>
</file>

<file path=xl/worksheets/sheet1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FA973D-7D03-49BB-A188-24164E4989D3}">
  <dimension ref="A1:AC24"/>
  <sheetViews>
    <sheetView topLeftCell="A6" workbookViewId="0">
      <selection activeCell="G21" sqref="G21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38.25" x14ac:dyDescent="0.2">
      <c r="A10" s="7">
        <v>1</v>
      </c>
      <c r="B10" s="18">
        <v>4310</v>
      </c>
      <c r="C10" s="108" t="s">
        <v>1896</v>
      </c>
      <c r="D10" s="76">
        <v>230900307</v>
      </c>
      <c r="E10" s="108" t="s">
        <v>2007</v>
      </c>
      <c r="F10" s="80" t="s">
        <v>107</v>
      </c>
      <c r="G10" s="114">
        <v>7586.25</v>
      </c>
      <c r="H10" s="29" t="s">
        <v>20</v>
      </c>
      <c r="I10" s="29" t="s">
        <v>19</v>
      </c>
      <c r="J10" s="107" t="s">
        <v>2023</v>
      </c>
      <c r="K10" s="109" t="s">
        <v>1939</v>
      </c>
      <c r="L10" s="32">
        <v>0</v>
      </c>
      <c r="M10" s="32">
        <v>1798</v>
      </c>
      <c r="N10" s="109" t="s">
        <v>1954</v>
      </c>
      <c r="O10" s="57">
        <f>G10</f>
        <v>7586.25</v>
      </c>
      <c r="P10" s="25">
        <v>1920</v>
      </c>
      <c r="Q10" s="110" t="s">
        <v>2002</v>
      </c>
      <c r="R10" s="21">
        <v>0</v>
      </c>
      <c r="S10" s="2"/>
    </row>
    <row r="11" spans="1:29" s="9" customFormat="1" x14ac:dyDescent="0.2">
      <c r="A11" s="7">
        <v>2</v>
      </c>
      <c r="B11" s="18">
        <v>4332</v>
      </c>
      <c r="C11" s="108" t="s">
        <v>1924</v>
      </c>
      <c r="D11" s="76">
        <v>230900306</v>
      </c>
      <c r="E11" s="108" t="s">
        <v>2007</v>
      </c>
      <c r="F11" s="80" t="s">
        <v>107</v>
      </c>
      <c r="G11" s="114">
        <v>23824.86</v>
      </c>
      <c r="H11" s="29" t="s">
        <v>20</v>
      </c>
      <c r="I11" s="29" t="s">
        <v>19</v>
      </c>
      <c r="J11" s="107" t="s">
        <v>2024</v>
      </c>
      <c r="K11" s="109" t="s">
        <v>1939</v>
      </c>
      <c r="L11" s="32">
        <v>0</v>
      </c>
      <c r="M11" s="32">
        <v>1797</v>
      </c>
      <c r="N11" s="109" t="s">
        <v>1954</v>
      </c>
      <c r="O11" s="57">
        <f>G11</f>
        <v>23824.86</v>
      </c>
      <c r="P11" s="25">
        <v>1920</v>
      </c>
      <c r="Q11" s="110" t="s">
        <v>2002</v>
      </c>
      <c r="R11" s="21">
        <v>0</v>
      </c>
      <c r="S11" s="2"/>
    </row>
    <row r="12" spans="1:29" s="9" customFormat="1" x14ac:dyDescent="0.2">
      <c r="A12" s="7">
        <v>3</v>
      </c>
      <c r="B12" s="18">
        <v>4311</v>
      </c>
      <c r="C12" s="108" t="s">
        <v>1896</v>
      </c>
      <c r="D12" s="76">
        <v>230900305</v>
      </c>
      <c r="E12" s="108" t="s">
        <v>2007</v>
      </c>
      <c r="F12" s="80" t="s">
        <v>107</v>
      </c>
      <c r="G12" s="114">
        <f>17540.76</f>
        <v>17540.759999999998</v>
      </c>
      <c r="H12" s="29" t="s">
        <v>20</v>
      </c>
      <c r="I12" s="29" t="s">
        <v>19</v>
      </c>
      <c r="J12" s="107" t="s">
        <v>2025</v>
      </c>
      <c r="K12" s="109" t="s">
        <v>1937</v>
      </c>
      <c r="L12" s="32">
        <v>0</v>
      </c>
      <c r="M12" s="32">
        <v>1796</v>
      </c>
      <c r="N12" s="109" t="s">
        <v>1954</v>
      </c>
      <c r="O12" s="57">
        <f>G12</f>
        <v>17540.759999999998</v>
      </c>
      <c r="P12" s="25">
        <v>1920</v>
      </c>
      <c r="Q12" s="110" t="s">
        <v>2002</v>
      </c>
      <c r="R12" s="21">
        <v>0</v>
      </c>
      <c r="S12" s="2"/>
    </row>
    <row r="13" spans="1:29" s="9" customFormat="1" x14ac:dyDescent="0.2">
      <c r="A13" s="7">
        <v>4</v>
      </c>
      <c r="B13" s="18">
        <v>4671</v>
      </c>
      <c r="C13" s="108" t="s">
        <v>1991</v>
      </c>
      <c r="D13" s="76">
        <v>1120</v>
      </c>
      <c r="E13" s="108" t="s">
        <v>1979</v>
      </c>
      <c r="F13" s="80" t="s">
        <v>1512</v>
      </c>
      <c r="G13" s="114">
        <v>6426</v>
      </c>
      <c r="H13" s="29" t="s">
        <v>20</v>
      </c>
      <c r="I13" s="29" t="s">
        <v>19</v>
      </c>
      <c r="J13" s="107" t="s">
        <v>2026</v>
      </c>
      <c r="K13" s="109" t="s">
        <v>1977</v>
      </c>
      <c r="L13" s="32">
        <v>0</v>
      </c>
      <c r="M13" s="32">
        <v>265</v>
      </c>
      <c r="N13" s="109" t="s">
        <v>1793</v>
      </c>
      <c r="O13" s="57">
        <f>G13</f>
        <v>6426</v>
      </c>
      <c r="P13" s="25">
        <v>1919</v>
      </c>
      <c r="Q13" s="110" t="s">
        <v>2002</v>
      </c>
      <c r="R13" s="21">
        <v>0</v>
      </c>
      <c r="S13" s="2"/>
    </row>
    <row r="14" spans="1:29" s="9" customFormat="1" ht="24" x14ac:dyDescent="0.2">
      <c r="A14" s="7">
        <v>5</v>
      </c>
      <c r="B14" s="18">
        <v>4307</v>
      </c>
      <c r="C14" s="108" t="s">
        <v>1935</v>
      </c>
      <c r="D14" s="76">
        <v>1183</v>
      </c>
      <c r="E14" s="108" t="s">
        <v>2007</v>
      </c>
      <c r="F14" s="80" t="s">
        <v>1998</v>
      </c>
      <c r="G14" s="114">
        <v>711.57</v>
      </c>
      <c r="H14" s="29" t="s">
        <v>20</v>
      </c>
      <c r="I14" s="29" t="s">
        <v>19</v>
      </c>
      <c r="J14" s="107" t="s">
        <v>2018</v>
      </c>
      <c r="K14" s="109" t="s">
        <v>1868</v>
      </c>
      <c r="L14" s="32">
        <v>0</v>
      </c>
      <c r="M14" s="32">
        <v>1608</v>
      </c>
      <c r="N14" s="109" t="s">
        <v>1878</v>
      </c>
      <c r="O14" s="57">
        <f t="shared" ref="O14:O22" si="0">G14</f>
        <v>711.57</v>
      </c>
      <c r="P14" s="25">
        <v>1918</v>
      </c>
      <c r="Q14" s="110" t="s">
        <v>2002</v>
      </c>
      <c r="R14" s="21">
        <v>0</v>
      </c>
      <c r="S14" s="2"/>
    </row>
    <row r="15" spans="1:29" s="9" customFormat="1" x14ac:dyDescent="0.2">
      <c r="A15" s="7">
        <v>6</v>
      </c>
      <c r="B15" s="18">
        <v>4303</v>
      </c>
      <c r="C15" s="108" t="s">
        <v>1935</v>
      </c>
      <c r="D15" s="76">
        <v>2014537</v>
      </c>
      <c r="E15" s="108" t="s">
        <v>1935</v>
      </c>
      <c r="F15" s="80" t="s">
        <v>1731</v>
      </c>
      <c r="G15" s="114">
        <v>892.5</v>
      </c>
      <c r="H15" s="29" t="s">
        <v>20</v>
      </c>
      <c r="I15" s="29" t="s">
        <v>19</v>
      </c>
      <c r="J15" s="107" t="s">
        <v>2020</v>
      </c>
      <c r="K15" s="109" t="s">
        <v>1937</v>
      </c>
      <c r="L15" s="32">
        <v>0</v>
      </c>
      <c r="M15" s="32">
        <v>1794</v>
      </c>
      <c r="N15" s="109" t="s">
        <v>1954</v>
      </c>
      <c r="O15" s="57">
        <f t="shared" si="0"/>
        <v>892.5</v>
      </c>
      <c r="P15" s="25">
        <v>1917</v>
      </c>
      <c r="Q15" s="110" t="s">
        <v>2002</v>
      </c>
      <c r="R15" s="21">
        <v>0</v>
      </c>
      <c r="S15" s="2"/>
    </row>
    <row r="16" spans="1:29" s="9" customFormat="1" x14ac:dyDescent="0.2">
      <c r="A16" s="7">
        <v>7</v>
      </c>
      <c r="B16" s="18">
        <v>4359</v>
      </c>
      <c r="C16" s="108" t="s">
        <v>1934</v>
      </c>
      <c r="D16" s="76">
        <v>6099407</v>
      </c>
      <c r="E16" s="108" t="s">
        <v>1935</v>
      </c>
      <c r="F16" s="80" t="s">
        <v>1999</v>
      </c>
      <c r="G16" s="112">
        <v>2442.71</v>
      </c>
      <c r="H16" s="29" t="s">
        <v>20</v>
      </c>
      <c r="I16" s="29" t="s">
        <v>19</v>
      </c>
      <c r="J16" s="107" t="s">
        <v>2014</v>
      </c>
      <c r="K16" s="109" t="s">
        <v>1912</v>
      </c>
      <c r="L16" s="32">
        <v>0</v>
      </c>
      <c r="M16" s="32">
        <v>1711</v>
      </c>
      <c r="N16" s="109" t="s">
        <v>1928</v>
      </c>
      <c r="O16" s="57">
        <f t="shared" si="0"/>
        <v>2442.71</v>
      </c>
      <c r="P16" s="25">
        <v>1912</v>
      </c>
      <c r="Q16" s="110" t="s">
        <v>2002</v>
      </c>
      <c r="R16" s="21">
        <v>0</v>
      </c>
      <c r="S16" s="2"/>
    </row>
    <row r="17" spans="1:19" s="9" customFormat="1" x14ac:dyDescent="0.2">
      <c r="A17" s="7">
        <v>8</v>
      </c>
      <c r="B17" s="18">
        <v>4334</v>
      </c>
      <c r="C17" s="108" t="s">
        <v>1924</v>
      </c>
      <c r="D17" s="76">
        <v>6423558047</v>
      </c>
      <c r="E17" s="108" t="s">
        <v>1935</v>
      </c>
      <c r="F17" s="80" t="s">
        <v>217</v>
      </c>
      <c r="G17" s="112">
        <v>209.8</v>
      </c>
      <c r="H17" s="29" t="s">
        <v>20</v>
      </c>
      <c r="I17" s="29" t="s">
        <v>19</v>
      </c>
      <c r="J17" s="107" t="s">
        <v>2011</v>
      </c>
      <c r="K17" s="109" t="s">
        <v>1088</v>
      </c>
      <c r="L17" s="32">
        <v>0</v>
      </c>
      <c r="M17" s="32">
        <v>1817</v>
      </c>
      <c r="N17" s="109" t="s">
        <v>1088</v>
      </c>
      <c r="O17" s="57">
        <f t="shared" si="0"/>
        <v>209.8</v>
      </c>
      <c r="P17" s="25">
        <v>1913</v>
      </c>
      <c r="Q17" s="110" t="s">
        <v>2002</v>
      </c>
      <c r="R17" s="21">
        <v>0</v>
      </c>
      <c r="S17" s="2"/>
    </row>
    <row r="18" spans="1:19" s="9" customFormat="1" x14ac:dyDescent="0.2">
      <c r="A18" s="7">
        <v>9</v>
      </c>
      <c r="B18" s="18">
        <v>4330</v>
      </c>
      <c r="C18" s="108" t="s">
        <v>1924</v>
      </c>
      <c r="D18" s="76">
        <v>6423555655</v>
      </c>
      <c r="E18" s="108" t="s">
        <v>1935</v>
      </c>
      <c r="F18" s="80" t="s">
        <v>217</v>
      </c>
      <c r="G18" s="112">
        <v>5730.62</v>
      </c>
      <c r="H18" s="29" t="s">
        <v>20</v>
      </c>
      <c r="I18" s="29" t="s">
        <v>19</v>
      </c>
      <c r="J18" s="107" t="s">
        <v>2012</v>
      </c>
      <c r="K18" s="109" t="s">
        <v>1088</v>
      </c>
      <c r="L18" s="32">
        <v>0</v>
      </c>
      <c r="M18" s="32">
        <v>1816</v>
      </c>
      <c r="N18" s="109" t="s">
        <v>2013</v>
      </c>
      <c r="O18" s="57">
        <f>G18</f>
        <v>5730.62</v>
      </c>
      <c r="P18" s="25">
        <v>1913</v>
      </c>
      <c r="Q18" s="110" t="s">
        <v>2002</v>
      </c>
      <c r="R18" s="21">
        <v>0</v>
      </c>
      <c r="S18" s="2"/>
    </row>
    <row r="19" spans="1:19" s="9" customFormat="1" x14ac:dyDescent="0.2">
      <c r="A19" s="7">
        <v>10</v>
      </c>
      <c r="B19" s="18">
        <v>4312</v>
      </c>
      <c r="C19" s="108" t="s">
        <v>1896</v>
      </c>
      <c r="D19" s="76">
        <v>1724</v>
      </c>
      <c r="E19" s="108" t="s">
        <v>1935</v>
      </c>
      <c r="F19" s="80" t="s">
        <v>875</v>
      </c>
      <c r="G19" s="112">
        <v>3213</v>
      </c>
      <c r="H19" s="29" t="s">
        <v>20</v>
      </c>
      <c r="I19" s="29" t="s">
        <v>19</v>
      </c>
      <c r="J19" s="107" t="s">
        <v>2017</v>
      </c>
      <c r="K19" s="109" t="s">
        <v>1884</v>
      </c>
      <c r="L19" s="32">
        <v>0</v>
      </c>
      <c r="M19" s="32">
        <v>1685</v>
      </c>
      <c r="N19" s="109" t="s">
        <v>1912</v>
      </c>
      <c r="O19" s="57">
        <f t="shared" si="0"/>
        <v>3213</v>
      </c>
      <c r="P19" s="25">
        <v>1914</v>
      </c>
      <c r="Q19" s="110" t="s">
        <v>2002</v>
      </c>
      <c r="R19" s="21">
        <v>0</v>
      </c>
      <c r="S19" s="2"/>
    </row>
    <row r="20" spans="1:19" s="9" customFormat="1" x14ac:dyDescent="0.2">
      <c r="A20" s="7">
        <v>11</v>
      </c>
      <c r="B20" s="18">
        <v>4315</v>
      </c>
      <c r="C20" s="108" t="s">
        <v>1896</v>
      </c>
      <c r="D20" s="76">
        <v>6317800</v>
      </c>
      <c r="E20" s="108" t="s">
        <v>1896</v>
      </c>
      <c r="F20" s="80" t="s">
        <v>2000</v>
      </c>
      <c r="G20" s="114">
        <v>24613.96</v>
      </c>
      <c r="H20" s="29" t="s">
        <v>20</v>
      </c>
      <c r="I20" s="29" t="s">
        <v>19</v>
      </c>
      <c r="J20" s="107" t="s">
        <v>2016</v>
      </c>
      <c r="K20" s="109" t="s">
        <v>1900</v>
      </c>
      <c r="L20" s="32">
        <v>0</v>
      </c>
      <c r="M20" s="32">
        <v>1915</v>
      </c>
      <c r="N20" s="109" t="s">
        <v>1912</v>
      </c>
      <c r="O20" s="57">
        <f t="shared" si="0"/>
        <v>24613.96</v>
      </c>
      <c r="P20" s="25">
        <v>1915</v>
      </c>
      <c r="Q20" s="110" t="s">
        <v>2002</v>
      </c>
      <c r="R20" s="21">
        <v>0</v>
      </c>
      <c r="S20" s="2"/>
    </row>
    <row r="21" spans="1:19" s="9" customFormat="1" x14ac:dyDescent="0.2">
      <c r="A21" s="7">
        <v>12</v>
      </c>
      <c r="B21" s="18">
        <v>4345</v>
      </c>
      <c r="C21" s="108" t="s">
        <v>1923</v>
      </c>
      <c r="D21" s="76">
        <v>77</v>
      </c>
      <c r="E21" s="108" t="s">
        <v>1896</v>
      </c>
      <c r="F21" s="80" t="s">
        <v>207</v>
      </c>
      <c r="G21" s="114">
        <v>23603.51</v>
      </c>
      <c r="H21" s="29" t="s">
        <v>20</v>
      </c>
      <c r="I21" s="29" t="s">
        <v>19</v>
      </c>
      <c r="J21" s="107" t="s">
        <v>2015</v>
      </c>
      <c r="K21" s="109" t="s">
        <v>1912</v>
      </c>
      <c r="L21" s="32">
        <v>0</v>
      </c>
      <c r="M21" s="32">
        <v>1716</v>
      </c>
      <c r="N21" s="109" t="s">
        <v>1928</v>
      </c>
      <c r="O21" s="57">
        <f t="shared" si="0"/>
        <v>23603.51</v>
      </c>
      <c r="P21" s="25">
        <v>1916</v>
      </c>
      <c r="Q21" s="110" t="s">
        <v>2002</v>
      </c>
      <c r="R21" s="21">
        <v>0</v>
      </c>
      <c r="S21" s="2"/>
    </row>
    <row r="22" spans="1:19" s="9" customFormat="1" ht="24" x14ac:dyDescent="0.2">
      <c r="A22" s="7">
        <v>13</v>
      </c>
      <c r="B22" s="18">
        <v>4304</v>
      </c>
      <c r="C22" s="108" t="s">
        <v>1935</v>
      </c>
      <c r="D22" s="76">
        <v>43402</v>
      </c>
      <c r="E22" s="108" t="s">
        <v>1935</v>
      </c>
      <c r="F22" s="80" t="s">
        <v>225</v>
      </c>
      <c r="G22" s="114">
        <v>589.04999999999995</v>
      </c>
      <c r="H22" s="29" t="s">
        <v>20</v>
      </c>
      <c r="I22" s="29" t="s">
        <v>19</v>
      </c>
      <c r="J22" s="107" t="s">
        <v>2019</v>
      </c>
      <c r="K22" s="109" t="s">
        <v>1912</v>
      </c>
      <c r="L22" s="32">
        <v>0</v>
      </c>
      <c r="M22" s="32">
        <v>1721</v>
      </c>
      <c r="N22" s="109" t="s">
        <v>1928</v>
      </c>
      <c r="O22" s="57">
        <f t="shared" si="0"/>
        <v>589.04999999999995</v>
      </c>
      <c r="P22" s="25">
        <v>1917</v>
      </c>
      <c r="Q22" s="110" t="s">
        <v>2002</v>
      </c>
      <c r="R22" s="21">
        <v>0</v>
      </c>
      <c r="S22" s="2"/>
    </row>
    <row r="23" spans="1:19" s="9" customFormat="1" x14ac:dyDescent="0.2">
      <c r="A23" s="7">
        <v>14</v>
      </c>
      <c r="B23" s="18">
        <v>4323</v>
      </c>
      <c r="C23" s="108" t="s">
        <v>1903</v>
      </c>
      <c r="D23" s="76">
        <v>140269</v>
      </c>
      <c r="E23" s="108" t="s">
        <v>1896</v>
      </c>
      <c r="F23" s="80" t="s">
        <v>2001</v>
      </c>
      <c r="G23" s="114">
        <v>5171.34</v>
      </c>
      <c r="H23" s="29" t="s">
        <v>20</v>
      </c>
      <c r="I23" s="29" t="s">
        <v>19</v>
      </c>
      <c r="J23" s="107" t="s">
        <v>2022</v>
      </c>
      <c r="K23" s="109" t="s">
        <v>1900</v>
      </c>
      <c r="L23" s="32">
        <v>0</v>
      </c>
      <c r="M23" s="32">
        <v>1660</v>
      </c>
      <c r="N23" s="109" t="s">
        <v>1900</v>
      </c>
      <c r="O23" s="57">
        <f>G23</f>
        <v>5171.34</v>
      </c>
      <c r="P23" s="25">
        <v>1919</v>
      </c>
      <c r="Q23" s="110" t="s">
        <v>2002</v>
      </c>
      <c r="R23" s="21">
        <v>0</v>
      </c>
      <c r="S23" s="2"/>
    </row>
    <row r="24" spans="1:19" s="9" customFormat="1" ht="25.5" x14ac:dyDescent="0.2">
      <c r="A24" s="7">
        <v>15</v>
      </c>
      <c r="B24" s="18">
        <v>4314</v>
      </c>
      <c r="C24" s="108" t="s">
        <v>1896</v>
      </c>
      <c r="D24" s="76">
        <v>920</v>
      </c>
      <c r="E24" s="108" t="s">
        <v>1896</v>
      </c>
      <c r="F24" s="80" t="s">
        <v>1603</v>
      </c>
      <c r="G24" s="114">
        <v>5950</v>
      </c>
      <c r="H24" s="29" t="s">
        <v>20</v>
      </c>
      <c r="I24" s="29" t="s">
        <v>19</v>
      </c>
      <c r="J24" s="107" t="s">
        <v>2021</v>
      </c>
      <c r="K24" s="109" t="s">
        <v>1900</v>
      </c>
      <c r="L24" s="32">
        <v>0</v>
      </c>
      <c r="M24" s="32">
        <v>1659</v>
      </c>
      <c r="N24" s="109" t="s">
        <v>1900</v>
      </c>
      <c r="O24" s="57">
        <f>G24</f>
        <v>5950</v>
      </c>
      <c r="P24" s="25">
        <v>1918</v>
      </c>
      <c r="Q24" s="110" t="s">
        <v>2002</v>
      </c>
      <c r="R24" s="21">
        <v>0</v>
      </c>
      <c r="S24" s="2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  <mergeCell ref="A6:A8"/>
    <mergeCell ref="B6:C6"/>
    <mergeCell ref="D6:G6"/>
    <mergeCell ref="H6:H8"/>
    <mergeCell ref="I6:I8"/>
  </mergeCells>
  <pageMargins left="0.7" right="0.7" top="0.75" bottom="0.75" header="0.3" footer="0.3"/>
</worksheet>
</file>

<file path=xl/worksheets/sheet1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888F84-DF20-4DBB-B396-3CD22C9BB627}">
  <dimension ref="A1:AC22"/>
  <sheetViews>
    <sheetView workbookViewId="0">
      <selection activeCell="F11" sqref="F11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>
        <v>2</v>
      </c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/>
      <c r="C10" s="19"/>
      <c r="D10" s="76"/>
      <c r="E10" s="19"/>
      <c r="F10" s="78" t="s">
        <v>1408</v>
      </c>
      <c r="G10" s="79"/>
      <c r="H10" s="29" t="s">
        <v>20</v>
      </c>
      <c r="I10" s="29" t="s">
        <v>19</v>
      </c>
      <c r="J10" s="81"/>
      <c r="K10" s="56"/>
      <c r="L10" s="32">
        <v>0</v>
      </c>
      <c r="M10" s="32"/>
      <c r="N10" s="56"/>
      <c r="O10" s="57">
        <f>G10</f>
        <v>0</v>
      </c>
      <c r="P10" s="25"/>
      <c r="Q10" s="18"/>
      <c r="R10" s="21">
        <v>0</v>
      </c>
      <c r="S10" s="2"/>
    </row>
    <row r="11" spans="1:29" s="9" customFormat="1" x14ac:dyDescent="0.2">
      <c r="A11" s="7">
        <v>2</v>
      </c>
      <c r="B11" s="18"/>
      <c r="C11" s="19"/>
      <c r="D11" s="76"/>
      <c r="E11" s="19"/>
      <c r="F11" s="78"/>
      <c r="G11" s="79"/>
      <c r="H11" s="29" t="s">
        <v>20</v>
      </c>
      <c r="I11" s="29" t="s">
        <v>19</v>
      </c>
      <c r="J11" s="81"/>
      <c r="K11" s="56"/>
      <c r="L11" s="32">
        <v>0</v>
      </c>
      <c r="M11" s="32"/>
      <c r="N11" s="56"/>
      <c r="O11" s="57">
        <f>G11</f>
        <v>0</v>
      </c>
      <c r="P11" s="25"/>
      <c r="Q11" s="18"/>
      <c r="R11" s="21">
        <v>0</v>
      </c>
      <c r="S11" s="2"/>
    </row>
    <row r="12" spans="1:29" s="9" customFormat="1" x14ac:dyDescent="0.2">
      <c r="A12" s="7">
        <v>3</v>
      </c>
      <c r="B12" s="18"/>
      <c r="C12" s="19"/>
      <c r="D12" s="76"/>
      <c r="E12" s="19"/>
      <c r="F12" s="78"/>
      <c r="G12" s="79"/>
      <c r="H12" s="29" t="s">
        <v>20</v>
      </c>
      <c r="I12" s="29" t="s">
        <v>19</v>
      </c>
      <c r="J12" s="81"/>
      <c r="K12" s="56"/>
      <c r="L12" s="32">
        <v>0</v>
      </c>
      <c r="M12" s="32"/>
      <c r="N12" s="56"/>
      <c r="O12" s="57">
        <f>G12</f>
        <v>0</v>
      </c>
      <c r="P12" s="25"/>
      <c r="Q12" s="18"/>
      <c r="R12" s="21">
        <v>0</v>
      </c>
      <c r="S12" s="2"/>
    </row>
    <row r="13" spans="1:29" s="9" customFormat="1" x14ac:dyDescent="0.2">
      <c r="A13" s="7">
        <v>4</v>
      </c>
      <c r="B13" s="18"/>
      <c r="C13" s="19"/>
      <c r="D13" s="76"/>
      <c r="E13" s="19"/>
      <c r="F13" s="78"/>
      <c r="G13" s="79"/>
      <c r="H13" s="29" t="s">
        <v>20</v>
      </c>
      <c r="I13" s="29" t="s">
        <v>19</v>
      </c>
      <c r="J13" s="81"/>
      <c r="K13" s="56"/>
      <c r="L13" s="32">
        <v>0</v>
      </c>
      <c r="M13" s="32"/>
      <c r="N13" s="56"/>
      <c r="O13" s="57">
        <f>G13</f>
        <v>0</v>
      </c>
      <c r="P13" s="25"/>
      <c r="Q13" s="18"/>
      <c r="R13" s="21">
        <v>0</v>
      </c>
      <c r="S13" s="2"/>
    </row>
    <row r="14" spans="1:29" s="9" customFormat="1" x14ac:dyDescent="0.2">
      <c r="A14" s="7">
        <v>5</v>
      </c>
      <c r="B14" s="18"/>
      <c r="C14" s="19"/>
      <c r="D14" s="76"/>
      <c r="E14" s="19"/>
      <c r="F14" s="78"/>
      <c r="G14" s="79"/>
      <c r="H14" s="29" t="s">
        <v>20</v>
      </c>
      <c r="I14" s="29" t="s">
        <v>19</v>
      </c>
      <c r="J14" s="81"/>
      <c r="K14" s="56"/>
      <c r="L14" s="32">
        <v>0</v>
      </c>
      <c r="M14" s="32"/>
      <c r="N14" s="56"/>
      <c r="O14" s="57">
        <f t="shared" ref="O14:O22" si="0">G14</f>
        <v>0</v>
      </c>
      <c r="P14" s="25"/>
      <c r="Q14" s="18"/>
      <c r="R14" s="21">
        <v>0</v>
      </c>
      <c r="S14" s="2"/>
    </row>
    <row r="15" spans="1:29" s="9" customFormat="1" x14ac:dyDescent="0.2">
      <c r="A15" s="7">
        <v>6</v>
      </c>
      <c r="B15" s="18"/>
      <c r="C15" s="19"/>
      <c r="D15" s="76"/>
      <c r="E15" s="19"/>
      <c r="F15" s="78"/>
      <c r="G15" s="79"/>
      <c r="H15" s="29" t="s">
        <v>20</v>
      </c>
      <c r="I15" s="29" t="s">
        <v>19</v>
      </c>
      <c r="J15" s="81"/>
      <c r="K15" s="56"/>
      <c r="L15" s="32">
        <v>0</v>
      </c>
      <c r="M15" s="32"/>
      <c r="N15" s="56"/>
      <c r="O15" s="57">
        <f t="shared" si="0"/>
        <v>0</v>
      </c>
      <c r="P15" s="25"/>
      <c r="Q15" s="18"/>
      <c r="R15" s="21">
        <v>0</v>
      </c>
      <c r="S15" s="2"/>
    </row>
    <row r="16" spans="1:29" s="9" customFormat="1" x14ac:dyDescent="0.2">
      <c r="A16" s="7">
        <v>7</v>
      </c>
      <c r="B16" s="18"/>
      <c r="C16" s="19"/>
      <c r="D16" s="76"/>
      <c r="E16" s="19"/>
      <c r="F16" s="78"/>
      <c r="G16" s="79"/>
      <c r="H16" s="29" t="s">
        <v>20</v>
      </c>
      <c r="I16" s="29" t="s">
        <v>19</v>
      </c>
      <c r="J16" s="81"/>
      <c r="K16" s="56"/>
      <c r="L16" s="32">
        <v>0</v>
      </c>
      <c r="M16" s="32"/>
      <c r="N16" s="56"/>
      <c r="O16" s="57">
        <f t="shared" si="0"/>
        <v>0</v>
      </c>
      <c r="P16" s="25"/>
      <c r="Q16" s="18"/>
      <c r="R16" s="21">
        <v>0</v>
      </c>
      <c r="S16" s="2"/>
    </row>
    <row r="17" spans="1:19" s="9" customFormat="1" x14ac:dyDescent="0.2">
      <c r="A17" s="7">
        <v>8</v>
      </c>
      <c r="B17" s="18"/>
      <c r="C17" s="19"/>
      <c r="D17" s="76"/>
      <c r="E17" s="19"/>
      <c r="F17" s="78"/>
      <c r="G17" s="79"/>
      <c r="H17" s="29" t="s">
        <v>20</v>
      </c>
      <c r="I17" s="29" t="s">
        <v>19</v>
      </c>
      <c r="J17" s="81"/>
      <c r="K17" s="56"/>
      <c r="L17" s="32">
        <v>0</v>
      </c>
      <c r="M17" s="32"/>
      <c r="N17" s="56"/>
      <c r="O17" s="57">
        <f t="shared" si="0"/>
        <v>0</v>
      </c>
      <c r="P17" s="25"/>
      <c r="Q17" s="18"/>
      <c r="R17" s="21">
        <v>0</v>
      </c>
      <c r="S17" s="2"/>
    </row>
    <row r="18" spans="1:19" s="9" customFormat="1" x14ac:dyDescent="0.2">
      <c r="A18" s="7">
        <v>9</v>
      </c>
      <c r="B18" s="18"/>
      <c r="C18" s="19"/>
      <c r="D18" s="76"/>
      <c r="E18" s="19"/>
      <c r="F18" s="78"/>
      <c r="G18" s="79"/>
      <c r="H18" s="29" t="s">
        <v>20</v>
      </c>
      <c r="I18" s="29" t="s">
        <v>19</v>
      </c>
      <c r="J18" s="81"/>
      <c r="K18" s="56"/>
      <c r="L18" s="32">
        <v>0</v>
      </c>
      <c r="M18" s="32"/>
      <c r="N18" s="56"/>
      <c r="O18" s="57">
        <f t="shared" si="0"/>
        <v>0</v>
      </c>
      <c r="P18" s="25"/>
      <c r="Q18" s="18"/>
      <c r="R18" s="21">
        <v>0</v>
      </c>
      <c r="S18" s="2"/>
    </row>
    <row r="19" spans="1:19" s="9" customFormat="1" x14ac:dyDescent="0.2">
      <c r="A19" s="7">
        <v>10</v>
      </c>
      <c r="B19" s="18"/>
      <c r="C19" s="19"/>
      <c r="D19" s="76"/>
      <c r="E19" s="19"/>
      <c r="F19" s="78"/>
      <c r="G19" s="79"/>
      <c r="H19" s="29" t="s">
        <v>20</v>
      </c>
      <c r="I19" s="29" t="s">
        <v>19</v>
      </c>
      <c r="J19" s="81"/>
      <c r="K19" s="56"/>
      <c r="L19" s="32">
        <v>0</v>
      </c>
      <c r="M19" s="32"/>
      <c r="N19" s="56"/>
      <c r="O19" s="57">
        <f t="shared" si="0"/>
        <v>0</v>
      </c>
      <c r="P19" s="25"/>
      <c r="Q19" s="18"/>
      <c r="R19" s="21">
        <v>0</v>
      </c>
      <c r="S19" s="2"/>
    </row>
    <row r="20" spans="1:19" s="9" customFormat="1" x14ac:dyDescent="0.2">
      <c r="A20" s="7">
        <v>11</v>
      </c>
      <c r="B20" s="18"/>
      <c r="C20" s="19"/>
      <c r="D20" s="76"/>
      <c r="E20" s="19"/>
      <c r="F20" s="78"/>
      <c r="G20" s="79"/>
      <c r="H20" s="29" t="s">
        <v>20</v>
      </c>
      <c r="I20" s="29" t="s">
        <v>19</v>
      </c>
      <c r="J20" s="81"/>
      <c r="K20" s="56"/>
      <c r="L20" s="32">
        <v>0</v>
      </c>
      <c r="M20" s="32"/>
      <c r="N20" s="56"/>
      <c r="O20" s="57">
        <f t="shared" si="0"/>
        <v>0</v>
      </c>
      <c r="P20" s="25"/>
      <c r="Q20" s="18"/>
      <c r="R20" s="21">
        <v>0</v>
      </c>
      <c r="S20" s="2"/>
    </row>
    <row r="21" spans="1:19" s="9" customFormat="1" x14ac:dyDescent="0.2">
      <c r="A21" s="7">
        <v>12</v>
      </c>
      <c r="B21" s="18"/>
      <c r="C21" s="19"/>
      <c r="D21" s="76"/>
      <c r="E21" s="19"/>
      <c r="F21" s="78"/>
      <c r="G21" s="79"/>
      <c r="H21" s="29" t="s">
        <v>1392</v>
      </c>
      <c r="I21" s="29" t="s">
        <v>19</v>
      </c>
      <c r="J21" s="81"/>
      <c r="K21" s="56"/>
      <c r="L21" s="32">
        <v>0</v>
      </c>
      <c r="M21" s="32"/>
      <c r="N21" s="56"/>
      <c r="O21" s="57">
        <f t="shared" si="0"/>
        <v>0</v>
      </c>
      <c r="P21" s="25"/>
      <c r="Q21" s="18"/>
      <c r="R21" s="21">
        <v>0</v>
      </c>
      <c r="S21" s="2"/>
    </row>
    <row r="22" spans="1:19" s="9" customFormat="1" x14ac:dyDescent="0.2">
      <c r="A22" s="7">
        <v>13</v>
      </c>
      <c r="B22" s="18"/>
      <c r="C22" s="19"/>
      <c r="D22" s="76"/>
      <c r="E22" s="19"/>
      <c r="F22" s="78"/>
      <c r="G22" s="79"/>
      <c r="H22" s="29" t="s">
        <v>1392</v>
      </c>
      <c r="I22" s="29" t="s">
        <v>19</v>
      </c>
      <c r="J22" s="81"/>
      <c r="K22" s="56"/>
      <c r="L22" s="32">
        <v>0</v>
      </c>
      <c r="M22" s="32"/>
      <c r="N22" s="56"/>
      <c r="O22" s="57">
        <f t="shared" si="0"/>
        <v>0</v>
      </c>
      <c r="P22" s="25"/>
      <c r="Q22" s="18"/>
      <c r="R22" s="21">
        <v>0</v>
      </c>
      <c r="S22" s="2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  <mergeCell ref="A6:A8"/>
    <mergeCell ref="B6:C6"/>
    <mergeCell ref="D6:G6"/>
    <mergeCell ref="H6:H8"/>
    <mergeCell ref="I6:I8"/>
  </mergeCells>
  <pageMargins left="0.7" right="0.7" top="0.75" bottom="0.75" header="0.3" footer="0.3"/>
</worksheet>
</file>

<file path=xl/worksheets/sheet1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08E4A7-6A01-492B-A413-38265C0D2AD9}">
  <dimension ref="A1:AC12"/>
  <sheetViews>
    <sheetView workbookViewId="0">
      <selection activeCell="P13" sqref="P13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>
        <v>4350</v>
      </c>
      <c r="C10" s="108" t="s">
        <v>1923</v>
      </c>
      <c r="D10" s="76">
        <v>230492</v>
      </c>
      <c r="E10" s="108" t="s">
        <v>1923</v>
      </c>
      <c r="F10" s="80" t="s">
        <v>122</v>
      </c>
      <c r="G10" s="114">
        <v>4415.6000000000004</v>
      </c>
      <c r="H10" s="29" t="s">
        <v>20</v>
      </c>
      <c r="I10" s="29" t="s">
        <v>19</v>
      </c>
      <c r="J10" s="107" t="s">
        <v>2031</v>
      </c>
      <c r="K10" s="109" t="s">
        <v>1793</v>
      </c>
      <c r="L10" s="32">
        <v>0</v>
      </c>
      <c r="M10" s="32">
        <v>271</v>
      </c>
      <c r="N10" s="109" t="s">
        <v>2030</v>
      </c>
      <c r="O10" s="57">
        <f>G10</f>
        <v>4415.6000000000004</v>
      </c>
      <c r="P10" s="25">
        <v>1948</v>
      </c>
      <c r="Q10" s="110" t="s">
        <v>2003</v>
      </c>
      <c r="R10" s="21">
        <v>0</v>
      </c>
      <c r="S10" s="2"/>
    </row>
    <row r="11" spans="1:29" s="9" customFormat="1" ht="25.5" x14ac:dyDescent="0.2">
      <c r="A11" s="7">
        <v>2</v>
      </c>
      <c r="B11" s="18">
        <v>4686</v>
      </c>
      <c r="C11" s="108" t="s">
        <v>2027</v>
      </c>
      <c r="D11" s="76">
        <v>114830</v>
      </c>
      <c r="E11" s="108" t="s">
        <v>2028</v>
      </c>
      <c r="F11" s="80" t="s">
        <v>71</v>
      </c>
      <c r="G11" s="114">
        <f>1234.25</f>
        <v>1234.25</v>
      </c>
      <c r="H11" s="29" t="s">
        <v>20</v>
      </c>
      <c r="I11" s="29" t="s">
        <v>19</v>
      </c>
      <c r="J11" s="107" t="s">
        <v>2029</v>
      </c>
      <c r="K11" s="109" t="s">
        <v>2030</v>
      </c>
      <c r="L11" s="32">
        <v>0</v>
      </c>
      <c r="M11" s="32">
        <v>1813</v>
      </c>
      <c r="N11" s="109" t="s">
        <v>2030</v>
      </c>
      <c r="O11" s="57">
        <f>G11</f>
        <v>1234.25</v>
      </c>
      <c r="P11" s="25">
        <v>1947</v>
      </c>
      <c r="Q11" s="110" t="s">
        <v>2003</v>
      </c>
      <c r="R11" s="21">
        <v>0</v>
      </c>
      <c r="S11" s="2"/>
    </row>
    <row r="12" spans="1:29" s="9" customFormat="1" x14ac:dyDescent="0.2">
      <c r="A12" s="7">
        <v>3</v>
      </c>
      <c r="B12" s="18">
        <v>4730</v>
      </c>
      <c r="C12" s="108" t="s">
        <v>2032</v>
      </c>
      <c r="D12" s="76">
        <v>96582413</v>
      </c>
      <c r="E12" s="108" t="s">
        <v>2033</v>
      </c>
      <c r="F12" s="80" t="s">
        <v>267</v>
      </c>
      <c r="G12" s="79">
        <v>2711.61</v>
      </c>
      <c r="H12" s="113" t="s">
        <v>162</v>
      </c>
      <c r="I12" s="29" t="s">
        <v>19</v>
      </c>
      <c r="J12" s="107" t="s">
        <v>2034</v>
      </c>
      <c r="K12" s="109" t="s">
        <v>2035</v>
      </c>
      <c r="L12" s="32">
        <v>0</v>
      </c>
      <c r="M12" s="32">
        <v>1930</v>
      </c>
      <c r="N12" s="109" t="s">
        <v>2035</v>
      </c>
      <c r="O12" s="57">
        <f>G12</f>
        <v>2711.61</v>
      </c>
      <c r="P12" s="25">
        <v>120</v>
      </c>
      <c r="Q12" s="110" t="s">
        <v>2003</v>
      </c>
      <c r="R12" s="21">
        <v>0</v>
      </c>
      <c r="S12" s="2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  <mergeCell ref="A6:A8"/>
    <mergeCell ref="B6:C6"/>
    <mergeCell ref="D6:G6"/>
    <mergeCell ref="H6:H8"/>
    <mergeCell ref="I6:I8"/>
  </mergeCells>
  <pageMargins left="0.7" right="0.7" top="0.75" bottom="0.75" header="0.3" footer="0.3"/>
</worksheet>
</file>

<file path=xl/worksheets/sheet1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142C9D-C162-4FD1-8BFC-8E9A95C773A8}">
  <dimension ref="A1:AC14"/>
  <sheetViews>
    <sheetView workbookViewId="0">
      <selection activeCell="I18" sqref="I18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>
        <v>4338</v>
      </c>
      <c r="C10" s="108" t="s">
        <v>1924</v>
      </c>
      <c r="D10" s="76">
        <v>48</v>
      </c>
      <c r="E10" s="108" t="s">
        <v>1935</v>
      </c>
      <c r="F10" s="80" t="s">
        <v>1574</v>
      </c>
      <c r="G10" s="114">
        <v>46411.519999999997</v>
      </c>
      <c r="H10" s="29" t="s">
        <v>20</v>
      </c>
      <c r="I10" s="29" t="s">
        <v>19</v>
      </c>
      <c r="J10" s="107" t="s">
        <v>2039</v>
      </c>
      <c r="K10" s="109" t="s">
        <v>1906</v>
      </c>
      <c r="L10" s="32">
        <v>0</v>
      </c>
      <c r="M10" s="32">
        <v>1680</v>
      </c>
      <c r="N10" s="109" t="s">
        <v>1912</v>
      </c>
      <c r="O10" s="57">
        <f>G10</f>
        <v>46411.519999999997</v>
      </c>
      <c r="P10" s="25">
        <v>1950</v>
      </c>
      <c r="Q10" s="110" t="s">
        <v>2004</v>
      </c>
      <c r="R10" s="21">
        <v>0</v>
      </c>
      <c r="S10" s="2"/>
    </row>
    <row r="11" spans="1:29" s="9" customFormat="1" x14ac:dyDescent="0.2">
      <c r="A11" s="7">
        <v>2</v>
      </c>
      <c r="B11" s="18">
        <v>4322</v>
      </c>
      <c r="C11" s="108" t="s">
        <v>1903</v>
      </c>
      <c r="D11" s="76">
        <v>2314248</v>
      </c>
      <c r="E11" s="108" t="s">
        <v>1896</v>
      </c>
      <c r="F11" s="80" t="s">
        <v>209</v>
      </c>
      <c r="G11" s="114">
        <v>402.24</v>
      </c>
      <c r="H11" s="29" t="s">
        <v>20</v>
      </c>
      <c r="I11" s="29" t="s">
        <v>19</v>
      </c>
      <c r="J11" s="107" t="s">
        <v>2038</v>
      </c>
      <c r="K11" s="109" t="s">
        <v>1906</v>
      </c>
      <c r="L11" s="32">
        <v>0</v>
      </c>
      <c r="M11" s="32">
        <v>1681</v>
      </c>
      <c r="N11" s="109" t="s">
        <v>1912</v>
      </c>
      <c r="O11" s="57">
        <f>G11</f>
        <v>402.24</v>
      </c>
      <c r="P11" s="25">
        <v>1951</v>
      </c>
      <c r="Q11" s="110" t="s">
        <v>2004</v>
      </c>
      <c r="R11" s="21">
        <v>0</v>
      </c>
      <c r="S11" s="2"/>
    </row>
    <row r="12" spans="1:29" s="9" customFormat="1" x14ac:dyDescent="0.2">
      <c r="A12" s="7">
        <v>3</v>
      </c>
      <c r="B12" s="18">
        <v>4590</v>
      </c>
      <c r="C12" s="108" t="s">
        <v>2036</v>
      </c>
      <c r="D12" s="76">
        <v>300672</v>
      </c>
      <c r="E12" s="108" t="s">
        <v>1903</v>
      </c>
      <c r="F12" s="80" t="s">
        <v>656</v>
      </c>
      <c r="G12" s="114">
        <v>562.54999999999995</v>
      </c>
      <c r="H12" s="29" t="s">
        <v>20</v>
      </c>
      <c r="I12" s="29" t="s">
        <v>19</v>
      </c>
      <c r="J12" s="107" t="s">
        <v>2037</v>
      </c>
      <c r="K12" s="109" t="s">
        <v>1954</v>
      </c>
      <c r="L12" s="32">
        <v>0</v>
      </c>
      <c r="M12" s="32">
        <v>1810</v>
      </c>
      <c r="N12" s="109" t="s">
        <v>1952</v>
      </c>
      <c r="O12" s="57">
        <f>G12</f>
        <v>562.54999999999995</v>
      </c>
      <c r="P12" s="25">
        <v>1952</v>
      </c>
      <c r="Q12" s="110" t="s">
        <v>2004</v>
      </c>
      <c r="R12" s="21">
        <v>0</v>
      </c>
      <c r="S12" s="2"/>
    </row>
    <row r="13" spans="1:29" s="9" customFormat="1" x14ac:dyDescent="0.2">
      <c r="A13" s="7">
        <v>4</v>
      </c>
      <c r="B13" s="18">
        <v>28524</v>
      </c>
      <c r="C13" s="108" t="s">
        <v>1892</v>
      </c>
      <c r="D13" s="76">
        <v>23803741</v>
      </c>
      <c r="E13" s="108" t="s">
        <v>1835</v>
      </c>
      <c r="F13" s="80" t="s">
        <v>1453</v>
      </c>
      <c r="G13" s="114">
        <v>2630</v>
      </c>
      <c r="H13" s="113" t="s">
        <v>1392</v>
      </c>
      <c r="I13" s="29" t="s">
        <v>19</v>
      </c>
      <c r="J13" s="107" t="s">
        <v>2040</v>
      </c>
      <c r="K13" s="109" t="s">
        <v>1850</v>
      </c>
      <c r="L13" s="32">
        <v>0</v>
      </c>
      <c r="M13" s="32">
        <v>1956</v>
      </c>
      <c r="N13" s="109" t="s">
        <v>2003</v>
      </c>
      <c r="O13" s="57">
        <f>G13</f>
        <v>2630</v>
      </c>
      <c r="P13" s="25">
        <v>121</v>
      </c>
      <c r="Q13" s="110" t="s">
        <v>2004</v>
      </c>
      <c r="R13" s="21">
        <v>0</v>
      </c>
      <c r="S13" s="2"/>
    </row>
    <row r="14" spans="1:29" s="9" customFormat="1" x14ac:dyDescent="0.2">
      <c r="A14" s="7">
        <v>5</v>
      </c>
      <c r="B14" s="18">
        <v>28527</v>
      </c>
      <c r="C14" s="108" t="s">
        <v>1892</v>
      </c>
      <c r="D14" s="76">
        <v>23803742</v>
      </c>
      <c r="E14" s="108" t="s">
        <v>1835</v>
      </c>
      <c r="F14" s="80" t="s">
        <v>1453</v>
      </c>
      <c r="G14" s="114">
        <v>2630</v>
      </c>
      <c r="H14" s="113" t="s">
        <v>1392</v>
      </c>
      <c r="I14" s="29" t="s">
        <v>19</v>
      </c>
      <c r="J14" s="107" t="s">
        <v>2040</v>
      </c>
      <c r="K14" s="109" t="s">
        <v>1850</v>
      </c>
      <c r="L14" s="32">
        <v>0</v>
      </c>
      <c r="M14" s="32">
        <v>1955</v>
      </c>
      <c r="N14" s="109" t="s">
        <v>2003</v>
      </c>
      <c r="O14" s="57">
        <f>G14</f>
        <v>2630</v>
      </c>
      <c r="P14" s="25">
        <v>121</v>
      </c>
      <c r="Q14" s="110" t="s">
        <v>2004</v>
      </c>
      <c r="R14" s="21">
        <v>0</v>
      </c>
      <c r="S14" s="2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  <mergeCell ref="A6:A8"/>
    <mergeCell ref="B6:C6"/>
    <mergeCell ref="D6:G6"/>
    <mergeCell ref="H6:H8"/>
    <mergeCell ref="I6:I8"/>
  </mergeCells>
  <pageMargins left="0.7" right="0.7" top="0.75" bottom="0.75" header="0.3" footer="0.3"/>
</worksheet>
</file>

<file path=xl/worksheets/sheet1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6E9BCE-54D3-47B9-B519-02635E3325F1}">
  <dimension ref="A1:AC18"/>
  <sheetViews>
    <sheetView topLeftCell="A3" workbookViewId="0">
      <selection activeCell="P16" sqref="P16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>
        <v>4679</v>
      </c>
      <c r="C10" s="108" t="s">
        <v>2027</v>
      </c>
      <c r="D10" s="76">
        <v>120017364596</v>
      </c>
      <c r="E10" s="108" t="s">
        <v>2027</v>
      </c>
      <c r="F10" s="80" t="s">
        <v>1569</v>
      </c>
      <c r="G10" s="112">
        <v>51453.54</v>
      </c>
      <c r="H10" s="29" t="s">
        <v>20</v>
      </c>
      <c r="I10" s="29" t="s">
        <v>19</v>
      </c>
      <c r="J10" s="107" t="s">
        <v>2053</v>
      </c>
      <c r="K10" s="109" t="s">
        <v>2006</v>
      </c>
      <c r="L10" s="32">
        <v>0</v>
      </c>
      <c r="M10" s="32">
        <v>1879</v>
      </c>
      <c r="N10" s="109" t="s">
        <v>1997</v>
      </c>
      <c r="O10" s="57">
        <f t="shared" ref="O10:O18" si="0">G10</f>
        <v>51453.54</v>
      </c>
      <c r="P10" s="25">
        <v>1960</v>
      </c>
      <c r="Q10" s="110" t="s">
        <v>2050</v>
      </c>
      <c r="R10" s="21">
        <v>0</v>
      </c>
      <c r="S10" s="2"/>
    </row>
    <row r="11" spans="1:29" s="9" customFormat="1" x14ac:dyDescent="0.2">
      <c r="A11" s="7">
        <v>2</v>
      </c>
      <c r="B11" s="18">
        <v>4344</v>
      </c>
      <c r="C11" s="108" t="s">
        <v>1923</v>
      </c>
      <c r="D11" s="76">
        <v>27400</v>
      </c>
      <c r="E11" s="108" t="s">
        <v>1924</v>
      </c>
      <c r="F11" s="80" t="s">
        <v>87</v>
      </c>
      <c r="G11" s="114">
        <v>3249.85</v>
      </c>
      <c r="H11" s="29" t="s">
        <v>20</v>
      </c>
      <c r="I11" s="29" t="s">
        <v>19</v>
      </c>
      <c r="J11" s="107" t="s">
        <v>1773</v>
      </c>
      <c r="K11" s="109" t="s">
        <v>1912</v>
      </c>
      <c r="L11" s="32">
        <v>0</v>
      </c>
      <c r="M11" s="32">
        <v>1688</v>
      </c>
      <c r="N11" s="109" t="s">
        <v>1912</v>
      </c>
      <c r="O11" s="57">
        <f t="shared" si="0"/>
        <v>3249.85</v>
      </c>
      <c r="P11" s="25">
        <v>1956</v>
      </c>
      <c r="Q11" s="110" t="s">
        <v>2050</v>
      </c>
      <c r="R11" s="21">
        <v>0</v>
      </c>
      <c r="S11" s="2"/>
    </row>
    <row r="12" spans="1:29" s="9" customFormat="1" x14ac:dyDescent="0.2">
      <c r="A12" s="7">
        <v>3</v>
      </c>
      <c r="B12" s="18">
        <v>4582</v>
      </c>
      <c r="C12" s="108" t="s">
        <v>1942</v>
      </c>
      <c r="D12" s="76">
        <v>1032</v>
      </c>
      <c r="E12" s="108" t="s">
        <v>1924</v>
      </c>
      <c r="F12" s="80" t="s">
        <v>2041</v>
      </c>
      <c r="G12" s="114">
        <v>4165</v>
      </c>
      <c r="H12" s="29" t="s">
        <v>20</v>
      </c>
      <c r="I12" s="29" t="s">
        <v>19</v>
      </c>
      <c r="J12" s="107" t="s">
        <v>2054</v>
      </c>
      <c r="K12" s="109" t="s">
        <v>1939</v>
      </c>
      <c r="L12" s="32">
        <v>0</v>
      </c>
      <c r="M12" s="32">
        <v>1818</v>
      </c>
      <c r="N12" s="109" t="s">
        <v>1088</v>
      </c>
      <c r="O12" s="57">
        <f t="shared" si="0"/>
        <v>4165</v>
      </c>
      <c r="P12" s="25">
        <v>1957</v>
      </c>
      <c r="Q12" s="110" t="s">
        <v>2050</v>
      </c>
      <c r="R12" s="21">
        <v>0</v>
      </c>
      <c r="S12" s="2"/>
    </row>
    <row r="13" spans="1:29" s="9" customFormat="1" ht="25.5" x14ac:dyDescent="0.2">
      <c r="A13" s="7">
        <v>4</v>
      </c>
      <c r="B13" s="18">
        <v>4337</v>
      </c>
      <c r="C13" s="108" t="s">
        <v>1924</v>
      </c>
      <c r="D13" s="76">
        <v>223080777</v>
      </c>
      <c r="E13" s="108" t="s">
        <v>1935</v>
      </c>
      <c r="F13" s="80" t="s">
        <v>1795</v>
      </c>
      <c r="G13" s="114">
        <f>287.49</f>
        <v>287.49</v>
      </c>
      <c r="H13" s="29" t="s">
        <v>20</v>
      </c>
      <c r="I13" s="29" t="s">
        <v>19</v>
      </c>
      <c r="J13" s="107" t="s">
        <v>2055</v>
      </c>
      <c r="K13" s="109" t="s">
        <v>1906</v>
      </c>
      <c r="L13" s="32">
        <v>0</v>
      </c>
      <c r="M13" s="32">
        <v>1679</v>
      </c>
      <c r="N13" s="109" t="s">
        <v>1912</v>
      </c>
      <c r="O13" s="57">
        <f t="shared" si="0"/>
        <v>287.49</v>
      </c>
      <c r="P13" s="25">
        <v>1958</v>
      </c>
      <c r="Q13" s="110" t="s">
        <v>2050</v>
      </c>
      <c r="R13" s="21">
        <v>0</v>
      </c>
      <c r="S13" s="2"/>
    </row>
    <row r="14" spans="1:29" s="9" customFormat="1" ht="25.5" x14ac:dyDescent="0.2">
      <c r="A14" s="7">
        <v>5</v>
      </c>
      <c r="B14" s="18">
        <v>4336</v>
      </c>
      <c r="C14" s="108" t="s">
        <v>1924</v>
      </c>
      <c r="D14" s="76">
        <v>223080778</v>
      </c>
      <c r="E14" s="108" t="s">
        <v>1935</v>
      </c>
      <c r="F14" s="80" t="s">
        <v>1795</v>
      </c>
      <c r="G14" s="114">
        <v>168.74</v>
      </c>
      <c r="H14" s="29" t="s">
        <v>20</v>
      </c>
      <c r="I14" s="29" t="s">
        <v>19</v>
      </c>
      <c r="J14" s="107" t="s">
        <v>2055</v>
      </c>
      <c r="K14" s="109" t="s">
        <v>1906</v>
      </c>
      <c r="L14" s="32">
        <v>0</v>
      </c>
      <c r="M14" s="32">
        <v>1677</v>
      </c>
      <c r="N14" s="109" t="s">
        <v>1912</v>
      </c>
      <c r="O14" s="57">
        <f t="shared" si="0"/>
        <v>168.74</v>
      </c>
      <c r="P14" s="25">
        <v>1958</v>
      </c>
      <c r="Q14" s="110" t="s">
        <v>2050</v>
      </c>
      <c r="R14" s="21">
        <v>0</v>
      </c>
      <c r="S14" s="2"/>
    </row>
    <row r="15" spans="1:29" s="9" customFormat="1" ht="25.5" x14ac:dyDescent="0.2">
      <c r="A15" s="7">
        <v>6</v>
      </c>
      <c r="B15" s="18">
        <v>4335</v>
      </c>
      <c r="C15" s="108" t="s">
        <v>1924</v>
      </c>
      <c r="D15" s="76">
        <v>223080779</v>
      </c>
      <c r="E15" s="108" t="s">
        <v>1935</v>
      </c>
      <c r="F15" s="80" t="s">
        <v>1795</v>
      </c>
      <c r="G15" s="114">
        <v>164.99</v>
      </c>
      <c r="H15" s="29" t="s">
        <v>20</v>
      </c>
      <c r="I15" s="29" t="s">
        <v>19</v>
      </c>
      <c r="J15" s="107" t="s">
        <v>2055</v>
      </c>
      <c r="K15" s="109" t="s">
        <v>1906</v>
      </c>
      <c r="L15" s="32">
        <v>0</v>
      </c>
      <c r="M15" s="32">
        <v>1678</v>
      </c>
      <c r="N15" s="109" t="s">
        <v>1912</v>
      </c>
      <c r="O15" s="57">
        <f t="shared" si="0"/>
        <v>164.99</v>
      </c>
      <c r="P15" s="25">
        <v>1958</v>
      </c>
      <c r="Q15" s="110" t="s">
        <v>2050</v>
      </c>
      <c r="R15" s="21">
        <v>0</v>
      </c>
      <c r="S15" s="2"/>
    </row>
    <row r="16" spans="1:29" s="9" customFormat="1" x14ac:dyDescent="0.2">
      <c r="A16" s="7">
        <v>7</v>
      </c>
      <c r="B16" s="18">
        <v>30006</v>
      </c>
      <c r="C16" s="108" t="s">
        <v>1989</v>
      </c>
      <c r="D16" s="76">
        <v>4911</v>
      </c>
      <c r="E16" s="108" t="s">
        <v>1935</v>
      </c>
      <c r="F16" s="80" t="s">
        <v>251</v>
      </c>
      <c r="G16" s="114">
        <f>217.85</f>
        <v>217.85</v>
      </c>
      <c r="H16" s="29" t="s">
        <v>20</v>
      </c>
      <c r="I16" s="29" t="s">
        <v>19</v>
      </c>
      <c r="J16" s="107" t="s">
        <v>2049</v>
      </c>
      <c r="K16" s="109" t="s">
        <v>1937</v>
      </c>
      <c r="L16" s="32">
        <v>0</v>
      </c>
      <c r="M16" s="32">
        <v>1800</v>
      </c>
      <c r="N16" s="109" t="s">
        <v>1954</v>
      </c>
      <c r="O16" s="57">
        <f t="shared" si="0"/>
        <v>217.85</v>
      </c>
      <c r="P16" s="25">
        <v>1959</v>
      </c>
      <c r="Q16" s="110" t="s">
        <v>2050</v>
      </c>
      <c r="R16" s="21">
        <v>0</v>
      </c>
      <c r="S16" s="2"/>
    </row>
    <row r="17" spans="1:19" s="9" customFormat="1" ht="25.5" x14ac:dyDescent="0.2">
      <c r="A17" s="7">
        <v>8</v>
      </c>
      <c r="B17" s="18">
        <v>30004</v>
      </c>
      <c r="C17" s="108" t="s">
        <v>1989</v>
      </c>
      <c r="D17" s="76">
        <v>4931</v>
      </c>
      <c r="E17" s="108" t="s">
        <v>1935</v>
      </c>
      <c r="F17" s="80" t="s">
        <v>251</v>
      </c>
      <c r="G17" s="114">
        <v>576.39</v>
      </c>
      <c r="H17" s="29" t="s">
        <v>20</v>
      </c>
      <c r="I17" s="29" t="s">
        <v>19</v>
      </c>
      <c r="J17" s="107" t="s">
        <v>2051</v>
      </c>
      <c r="K17" s="109" t="s">
        <v>1928</v>
      </c>
      <c r="L17" s="32">
        <v>0</v>
      </c>
      <c r="M17" s="32">
        <v>1959</v>
      </c>
      <c r="N17" s="109" t="s">
        <v>1939</v>
      </c>
      <c r="O17" s="57">
        <f t="shared" si="0"/>
        <v>576.39</v>
      </c>
      <c r="P17" s="25">
        <v>1959</v>
      </c>
      <c r="Q17" s="110" t="s">
        <v>2050</v>
      </c>
      <c r="R17" s="21">
        <v>0</v>
      </c>
      <c r="S17" s="2"/>
    </row>
    <row r="18" spans="1:19" s="9" customFormat="1" ht="25.5" x14ac:dyDescent="0.2">
      <c r="A18" s="7">
        <v>9</v>
      </c>
      <c r="B18" s="18">
        <v>30003</v>
      </c>
      <c r="C18" s="108" t="s">
        <v>1989</v>
      </c>
      <c r="D18" s="76">
        <v>4932</v>
      </c>
      <c r="E18" s="108" t="s">
        <v>1935</v>
      </c>
      <c r="F18" s="80" t="s">
        <v>251</v>
      </c>
      <c r="G18" s="114">
        <v>1092.78</v>
      </c>
      <c r="H18" s="29" t="s">
        <v>20</v>
      </c>
      <c r="I18" s="29" t="s">
        <v>19</v>
      </c>
      <c r="J18" s="107" t="s">
        <v>2052</v>
      </c>
      <c r="K18" s="109" t="s">
        <v>1928</v>
      </c>
      <c r="L18" s="32">
        <v>0</v>
      </c>
      <c r="M18" s="32">
        <v>1758</v>
      </c>
      <c r="N18" s="109" t="s">
        <v>1939</v>
      </c>
      <c r="O18" s="57">
        <f t="shared" si="0"/>
        <v>1092.78</v>
      </c>
      <c r="P18" s="25">
        <v>1959</v>
      </c>
      <c r="Q18" s="110" t="s">
        <v>2050</v>
      </c>
      <c r="R18" s="21">
        <v>0</v>
      </c>
      <c r="S18" s="2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  <mergeCell ref="A6:A8"/>
    <mergeCell ref="B6:C6"/>
    <mergeCell ref="D6:G6"/>
    <mergeCell ref="H6:H8"/>
    <mergeCell ref="I6:I8"/>
  </mergeCells>
  <pageMargins left="0.7" right="0.7" top="0.75" bottom="0.75" header="0.3" footer="0.3"/>
</worksheet>
</file>

<file path=xl/worksheets/sheet1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2DDB02-39F7-4B13-A818-9884809AFA0C}">
  <dimension ref="A1:AC26"/>
  <sheetViews>
    <sheetView topLeftCell="A4" workbookViewId="0">
      <selection activeCell="A4" sqref="A1:XFD1048576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>
        <v>4333</v>
      </c>
      <c r="C10" s="108" t="s">
        <v>1924</v>
      </c>
      <c r="D10" s="76">
        <v>230501819</v>
      </c>
      <c r="E10" s="108" t="s">
        <v>1903</v>
      </c>
      <c r="F10" s="80" t="s">
        <v>2042</v>
      </c>
      <c r="G10" s="114">
        <v>6445.04</v>
      </c>
      <c r="H10" s="29" t="s">
        <v>20</v>
      </c>
      <c r="I10" s="29" t="s">
        <v>19</v>
      </c>
      <c r="J10" s="107" t="s">
        <v>2061</v>
      </c>
      <c r="K10" s="109" t="s">
        <v>1937</v>
      </c>
      <c r="L10" s="32">
        <v>0</v>
      </c>
      <c r="M10" s="32">
        <v>1763</v>
      </c>
      <c r="N10" s="109" t="s">
        <v>1939</v>
      </c>
      <c r="O10" s="57">
        <f t="shared" ref="O10:O15" si="0">G10</f>
        <v>6445.04</v>
      </c>
      <c r="P10" s="25">
        <v>1965</v>
      </c>
      <c r="Q10" s="110" t="s">
        <v>2056</v>
      </c>
      <c r="R10" s="21">
        <v>0</v>
      </c>
      <c r="S10" s="2"/>
    </row>
    <row r="11" spans="1:29" s="9" customFormat="1" x14ac:dyDescent="0.2">
      <c r="A11" s="7">
        <v>2</v>
      </c>
      <c r="B11" s="18">
        <v>4565</v>
      </c>
      <c r="C11" s="108" t="s">
        <v>1989</v>
      </c>
      <c r="D11" s="76">
        <v>27403</v>
      </c>
      <c r="E11" s="108" t="s">
        <v>1934</v>
      </c>
      <c r="F11" s="80" t="s">
        <v>87</v>
      </c>
      <c r="G11" s="114">
        <v>3324.21</v>
      </c>
      <c r="H11" s="29" t="s">
        <v>20</v>
      </c>
      <c r="I11" s="29" t="s">
        <v>19</v>
      </c>
      <c r="J11" s="107" t="s">
        <v>1842</v>
      </c>
      <c r="K11" s="109" t="s">
        <v>1937</v>
      </c>
      <c r="L11" s="32">
        <v>0</v>
      </c>
      <c r="M11" s="32">
        <v>1784</v>
      </c>
      <c r="N11" s="109" t="s">
        <v>1954</v>
      </c>
      <c r="O11" s="57">
        <f t="shared" si="0"/>
        <v>3324.21</v>
      </c>
      <c r="P11" s="25">
        <v>1966</v>
      </c>
      <c r="Q11" s="110" t="s">
        <v>2056</v>
      </c>
      <c r="R11" s="21">
        <v>0</v>
      </c>
      <c r="S11" s="2"/>
    </row>
    <row r="12" spans="1:29" s="9" customFormat="1" x14ac:dyDescent="0.2">
      <c r="A12" s="7">
        <v>3</v>
      </c>
      <c r="B12" s="18">
        <v>4567</v>
      </c>
      <c r="C12" s="108" t="s">
        <v>1989</v>
      </c>
      <c r="D12" s="76">
        <v>2030480</v>
      </c>
      <c r="E12" s="108" t="s">
        <v>1924</v>
      </c>
      <c r="F12" s="80" t="s">
        <v>322</v>
      </c>
      <c r="G12" s="114">
        <f>884.43</f>
        <v>884.43</v>
      </c>
      <c r="H12" s="29" t="s">
        <v>20</v>
      </c>
      <c r="I12" s="29" t="s">
        <v>19</v>
      </c>
      <c r="J12" s="107" t="s">
        <v>1842</v>
      </c>
      <c r="K12" s="109" t="s">
        <v>1937</v>
      </c>
      <c r="L12" s="32">
        <v>0</v>
      </c>
      <c r="M12" s="32">
        <v>1786</v>
      </c>
      <c r="N12" s="109" t="s">
        <v>1954</v>
      </c>
      <c r="O12" s="57">
        <f t="shared" si="0"/>
        <v>884.43</v>
      </c>
      <c r="P12" s="25">
        <v>1967</v>
      </c>
      <c r="Q12" s="110" t="s">
        <v>2056</v>
      </c>
      <c r="R12" s="21">
        <v>0</v>
      </c>
      <c r="S12" s="2"/>
    </row>
    <row r="13" spans="1:29" s="9" customFormat="1" x14ac:dyDescent="0.2">
      <c r="A13" s="7">
        <v>4</v>
      </c>
      <c r="B13" s="18">
        <v>4568</v>
      </c>
      <c r="C13" s="108" t="s">
        <v>1989</v>
      </c>
      <c r="D13" s="76">
        <v>2030492</v>
      </c>
      <c r="E13" s="108" t="s">
        <v>1923</v>
      </c>
      <c r="F13" s="80" t="s">
        <v>322</v>
      </c>
      <c r="G13" s="114">
        <v>2175.13</v>
      </c>
      <c r="H13" s="29" t="s">
        <v>20</v>
      </c>
      <c r="I13" s="29" t="s">
        <v>19</v>
      </c>
      <c r="J13" s="107" t="s">
        <v>1842</v>
      </c>
      <c r="K13" s="109" t="s">
        <v>1937</v>
      </c>
      <c r="L13" s="32">
        <v>0</v>
      </c>
      <c r="M13" s="32">
        <v>1785</v>
      </c>
      <c r="N13" s="109" t="s">
        <v>1954</v>
      </c>
      <c r="O13" s="57">
        <f t="shared" si="0"/>
        <v>2175.13</v>
      </c>
      <c r="P13" s="25">
        <v>1967</v>
      </c>
      <c r="Q13" s="110" t="s">
        <v>2056</v>
      </c>
      <c r="R13" s="21">
        <v>0</v>
      </c>
      <c r="S13" s="2"/>
    </row>
    <row r="14" spans="1:29" s="9" customFormat="1" x14ac:dyDescent="0.2">
      <c r="A14" s="7">
        <v>5</v>
      </c>
      <c r="B14" s="18">
        <v>4562</v>
      </c>
      <c r="C14" s="108" t="s">
        <v>1989</v>
      </c>
      <c r="D14" s="76">
        <v>5139</v>
      </c>
      <c r="E14" s="108" t="s">
        <v>1891</v>
      </c>
      <c r="F14" s="80" t="s">
        <v>2043</v>
      </c>
      <c r="G14" s="114">
        <f>800.06</f>
        <v>800.06</v>
      </c>
      <c r="H14" s="29" t="s">
        <v>20</v>
      </c>
      <c r="I14" s="29" t="s">
        <v>19</v>
      </c>
      <c r="J14" s="107" t="s">
        <v>1842</v>
      </c>
      <c r="K14" s="109" t="s">
        <v>1937</v>
      </c>
      <c r="L14" s="32">
        <v>0</v>
      </c>
      <c r="M14" s="32">
        <v>1764</v>
      </c>
      <c r="N14" s="109" t="s">
        <v>1939</v>
      </c>
      <c r="O14" s="57">
        <f t="shared" si="0"/>
        <v>800.06</v>
      </c>
      <c r="P14" s="25">
        <v>1968</v>
      </c>
      <c r="Q14" s="110" t="s">
        <v>2056</v>
      </c>
      <c r="R14" s="21">
        <v>0</v>
      </c>
      <c r="S14" s="2"/>
    </row>
    <row r="15" spans="1:29" s="9" customFormat="1" x14ac:dyDescent="0.2">
      <c r="A15" s="7">
        <v>6</v>
      </c>
      <c r="B15" s="18">
        <v>4563</v>
      </c>
      <c r="C15" s="108" t="s">
        <v>1989</v>
      </c>
      <c r="D15" s="76">
        <v>5215</v>
      </c>
      <c r="E15" s="108" t="s">
        <v>1896</v>
      </c>
      <c r="F15" s="80" t="s">
        <v>2043</v>
      </c>
      <c r="G15" s="114">
        <v>1808.47</v>
      </c>
      <c r="H15" s="29" t="s">
        <v>20</v>
      </c>
      <c r="I15" s="29" t="s">
        <v>19</v>
      </c>
      <c r="J15" s="107" t="s">
        <v>1842</v>
      </c>
      <c r="K15" s="109" t="s">
        <v>1937</v>
      </c>
      <c r="L15" s="32">
        <v>0</v>
      </c>
      <c r="M15" s="32">
        <v>1808</v>
      </c>
      <c r="N15" s="109" t="s">
        <v>1952</v>
      </c>
      <c r="O15" s="57">
        <f t="shared" si="0"/>
        <v>1808.47</v>
      </c>
      <c r="P15" s="25">
        <v>1968</v>
      </c>
      <c r="Q15" s="110" t="s">
        <v>2056</v>
      </c>
      <c r="R15" s="21">
        <v>0</v>
      </c>
      <c r="S15" s="2"/>
    </row>
    <row r="16" spans="1:29" s="9" customFormat="1" ht="25.5" x14ac:dyDescent="0.2">
      <c r="A16" s="7">
        <v>7</v>
      </c>
      <c r="B16" s="18">
        <v>4343</v>
      </c>
      <c r="C16" s="108" t="s">
        <v>1923</v>
      </c>
      <c r="D16" s="76">
        <v>311180</v>
      </c>
      <c r="E16" s="108" t="s">
        <v>1924</v>
      </c>
      <c r="F16" s="80" t="s">
        <v>2044</v>
      </c>
      <c r="G16" s="114">
        <v>16243.5</v>
      </c>
      <c r="H16" s="29" t="s">
        <v>20</v>
      </c>
      <c r="I16" s="29" t="s">
        <v>19</v>
      </c>
      <c r="J16" s="107" t="s">
        <v>2060</v>
      </c>
      <c r="K16" s="109" t="s">
        <v>1912</v>
      </c>
      <c r="L16" s="32">
        <v>0</v>
      </c>
      <c r="M16" s="32">
        <v>1718</v>
      </c>
      <c r="N16" s="109" t="s">
        <v>1928</v>
      </c>
      <c r="O16" s="57">
        <f t="shared" ref="O16:O26" si="1">G16</f>
        <v>16243.5</v>
      </c>
      <c r="P16" s="25">
        <v>1969</v>
      </c>
      <c r="Q16" s="110" t="s">
        <v>2056</v>
      </c>
      <c r="R16" s="21">
        <v>0</v>
      </c>
      <c r="S16" s="2"/>
    </row>
    <row r="17" spans="1:19" s="9" customFormat="1" ht="25.5" x14ac:dyDescent="0.2">
      <c r="A17" s="7">
        <v>8</v>
      </c>
      <c r="B17" s="18">
        <v>4564</v>
      </c>
      <c r="C17" s="108" t="s">
        <v>1989</v>
      </c>
      <c r="D17" s="76">
        <v>10786517</v>
      </c>
      <c r="E17" s="108" t="s">
        <v>1935</v>
      </c>
      <c r="F17" s="80" t="s">
        <v>2045</v>
      </c>
      <c r="G17" s="114">
        <v>502.89</v>
      </c>
      <c r="H17" s="29" t="s">
        <v>20</v>
      </c>
      <c r="I17" s="29" t="s">
        <v>19</v>
      </c>
      <c r="J17" s="107" t="s">
        <v>2059</v>
      </c>
      <c r="K17" s="109" t="s">
        <v>1939</v>
      </c>
      <c r="L17" s="32">
        <v>0</v>
      </c>
      <c r="M17" s="32">
        <v>1793</v>
      </c>
      <c r="N17" s="109" t="s">
        <v>1954</v>
      </c>
      <c r="O17" s="57">
        <f t="shared" si="1"/>
        <v>502.89</v>
      </c>
      <c r="P17" s="25">
        <v>1970</v>
      </c>
      <c r="Q17" s="110" t="s">
        <v>2056</v>
      </c>
      <c r="R17" s="21">
        <v>0</v>
      </c>
      <c r="S17" s="2"/>
    </row>
    <row r="18" spans="1:19" s="9" customFormat="1" ht="25.5" x14ac:dyDescent="0.2">
      <c r="A18" s="7">
        <v>9</v>
      </c>
      <c r="B18" s="18">
        <v>4605</v>
      </c>
      <c r="C18" s="108" t="s">
        <v>1968</v>
      </c>
      <c r="D18" s="76">
        <v>24</v>
      </c>
      <c r="E18" s="108" t="s">
        <v>1967</v>
      </c>
      <c r="F18" s="80" t="s">
        <v>2046</v>
      </c>
      <c r="G18" s="114">
        <v>14274.05</v>
      </c>
      <c r="H18" s="29" t="s">
        <v>20</v>
      </c>
      <c r="I18" s="29" t="s">
        <v>19</v>
      </c>
      <c r="J18" s="107" t="s">
        <v>2058</v>
      </c>
      <c r="K18" s="109" t="s">
        <v>1952</v>
      </c>
      <c r="L18" s="32">
        <v>0</v>
      </c>
      <c r="M18" s="32">
        <v>1812</v>
      </c>
      <c r="N18" s="109" t="s">
        <v>1954</v>
      </c>
      <c r="O18" s="57">
        <f t="shared" si="1"/>
        <v>14274.05</v>
      </c>
      <c r="P18" s="25">
        <v>1971</v>
      </c>
      <c r="Q18" s="110" t="s">
        <v>2056</v>
      </c>
      <c r="R18" s="21">
        <v>0</v>
      </c>
      <c r="S18" s="2"/>
    </row>
    <row r="19" spans="1:19" s="9" customFormat="1" x14ac:dyDescent="0.2">
      <c r="A19" s="7">
        <v>10</v>
      </c>
      <c r="B19" s="18">
        <v>4352</v>
      </c>
      <c r="C19" s="108" t="s">
        <v>1923</v>
      </c>
      <c r="D19" s="76">
        <v>219948</v>
      </c>
      <c r="E19" s="108" t="s">
        <v>2007</v>
      </c>
      <c r="F19" s="80" t="s">
        <v>1722</v>
      </c>
      <c r="G19" s="114">
        <f>12819.02</f>
        <v>12819.02</v>
      </c>
      <c r="H19" s="29" t="s">
        <v>20</v>
      </c>
      <c r="I19" s="29" t="s">
        <v>19</v>
      </c>
      <c r="J19" s="107" t="s">
        <v>1877</v>
      </c>
      <c r="K19" s="109" t="s">
        <v>1928</v>
      </c>
      <c r="L19" s="32">
        <v>0</v>
      </c>
      <c r="M19" s="32">
        <v>1782</v>
      </c>
      <c r="N19" s="109" t="s">
        <v>1954</v>
      </c>
      <c r="O19" s="57">
        <f t="shared" si="1"/>
        <v>12819.02</v>
      </c>
      <c r="P19" s="25">
        <v>1972</v>
      </c>
      <c r="Q19" s="110" t="s">
        <v>2056</v>
      </c>
      <c r="R19" s="21">
        <v>0</v>
      </c>
      <c r="S19" s="2"/>
    </row>
    <row r="20" spans="1:19" s="9" customFormat="1" x14ac:dyDescent="0.2">
      <c r="A20" s="7">
        <v>11</v>
      </c>
      <c r="B20" s="18">
        <v>4353</v>
      </c>
      <c r="C20" s="108" t="s">
        <v>1934</v>
      </c>
      <c r="D20" s="76">
        <v>220087</v>
      </c>
      <c r="E20" s="108" t="s">
        <v>1935</v>
      </c>
      <c r="F20" s="80" t="s">
        <v>1722</v>
      </c>
      <c r="G20" s="114">
        <v>17624.599999999999</v>
      </c>
      <c r="H20" s="29" t="s">
        <v>20</v>
      </c>
      <c r="I20" s="29" t="s">
        <v>19</v>
      </c>
      <c r="J20" s="107" t="s">
        <v>1877</v>
      </c>
      <c r="K20" s="109" t="s">
        <v>1937</v>
      </c>
      <c r="L20" s="32">
        <v>0</v>
      </c>
      <c r="M20" s="32">
        <v>1783</v>
      </c>
      <c r="N20" s="109" t="s">
        <v>1954</v>
      </c>
      <c r="O20" s="57">
        <f>G20</f>
        <v>17624.599999999999</v>
      </c>
      <c r="P20" s="25">
        <v>1972</v>
      </c>
      <c r="Q20" s="110" t="s">
        <v>2056</v>
      </c>
      <c r="R20" s="21">
        <v>0</v>
      </c>
      <c r="S20" s="2"/>
    </row>
    <row r="21" spans="1:19" s="9" customFormat="1" x14ac:dyDescent="0.2">
      <c r="A21" s="7">
        <v>12</v>
      </c>
      <c r="B21" s="18">
        <v>4357</v>
      </c>
      <c r="C21" s="108" t="s">
        <v>1934</v>
      </c>
      <c r="D21" s="76">
        <v>220132</v>
      </c>
      <c r="E21" s="108" t="s">
        <v>1896</v>
      </c>
      <c r="F21" s="80" t="s">
        <v>1722</v>
      </c>
      <c r="G21" s="114">
        <v>1990.27</v>
      </c>
      <c r="H21" s="29" t="s">
        <v>20</v>
      </c>
      <c r="I21" s="29" t="s">
        <v>19</v>
      </c>
      <c r="J21" s="107" t="s">
        <v>1877</v>
      </c>
      <c r="K21" s="109" t="s">
        <v>1928</v>
      </c>
      <c r="L21" s="32">
        <v>0</v>
      </c>
      <c r="M21" s="32">
        <v>1770</v>
      </c>
      <c r="N21" s="109" t="s">
        <v>1954</v>
      </c>
      <c r="O21" s="57">
        <f>G21</f>
        <v>1990.27</v>
      </c>
      <c r="P21" s="25">
        <v>1972</v>
      </c>
      <c r="Q21" s="110" t="s">
        <v>2056</v>
      </c>
      <c r="R21" s="21">
        <v>0</v>
      </c>
      <c r="S21" s="2"/>
    </row>
    <row r="22" spans="1:19" s="9" customFormat="1" x14ac:dyDescent="0.2">
      <c r="A22" s="7">
        <v>13</v>
      </c>
      <c r="B22" s="18">
        <v>4356</v>
      </c>
      <c r="C22" s="108" t="s">
        <v>1923</v>
      </c>
      <c r="D22" s="76">
        <v>220141</v>
      </c>
      <c r="E22" s="108" t="s">
        <v>1896</v>
      </c>
      <c r="F22" s="80" t="s">
        <v>1722</v>
      </c>
      <c r="G22" s="114">
        <v>799.93</v>
      </c>
      <c r="H22" s="29" t="s">
        <v>20</v>
      </c>
      <c r="I22" s="29" t="s">
        <v>19</v>
      </c>
      <c r="J22" s="107" t="s">
        <v>1877</v>
      </c>
      <c r="K22" s="109" t="s">
        <v>1928</v>
      </c>
      <c r="L22" s="32">
        <v>0</v>
      </c>
      <c r="M22" s="32">
        <v>1776</v>
      </c>
      <c r="N22" s="109" t="s">
        <v>1954</v>
      </c>
      <c r="O22" s="57">
        <f>G22</f>
        <v>799.93</v>
      </c>
      <c r="P22" s="25">
        <v>1972</v>
      </c>
      <c r="Q22" s="110" t="s">
        <v>2056</v>
      </c>
      <c r="R22" s="21">
        <v>0</v>
      </c>
      <c r="S22" s="2"/>
    </row>
    <row r="23" spans="1:19" s="9" customFormat="1" x14ac:dyDescent="0.2">
      <c r="A23" s="7">
        <v>14</v>
      </c>
      <c r="B23" s="18">
        <v>4570</v>
      </c>
      <c r="C23" s="108" t="s">
        <v>1989</v>
      </c>
      <c r="D23" s="76">
        <v>220280</v>
      </c>
      <c r="E23" s="108" t="s">
        <v>1903</v>
      </c>
      <c r="F23" s="80" t="s">
        <v>1722</v>
      </c>
      <c r="G23" s="114">
        <v>3587.96</v>
      </c>
      <c r="H23" s="29" t="s">
        <v>20</v>
      </c>
      <c r="I23" s="29" t="s">
        <v>19</v>
      </c>
      <c r="J23" s="107" t="s">
        <v>1877</v>
      </c>
      <c r="K23" s="109" t="s">
        <v>1937</v>
      </c>
      <c r="L23" s="32">
        <v>0</v>
      </c>
      <c r="M23" s="32">
        <v>1767</v>
      </c>
      <c r="N23" s="109" t="s">
        <v>1939</v>
      </c>
      <c r="O23" s="57">
        <f>G23</f>
        <v>3587.96</v>
      </c>
      <c r="P23" s="25">
        <v>1972</v>
      </c>
      <c r="Q23" s="110" t="s">
        <v>2056</v>
      </c>
      <c r="R23" s="21">
        <v>0</v>
      </c>
      <c r="S23" s="2"/>
    </row>
    <row r="24" spans="1:19" s="9" customFormat="1" x14ac:dyDescent="0.2">
      <c r="A24" s="7">
        <v>15</v>
      </c>
      <c r="B24" s="18">
        <v>4571</v>
      </c>
      <c r="C24" s="108" t="s">
        <v>1989</v>
      </c>
      <c r="D24" s="76">
        <v>220344</v>
      </c>
      <c r="E24" s="108" t="s">
        <v>1924</v>
      </c>
      <c r="F24" s="80" t="s">
        <v>1722</v>
      </c>
      <c r="G24" s="114">
        <v>4617.75</v>
      </c>
      <c r="H24" s="29" t="s">
        <v>20</v>
      </c>
      <c r="I24" s="29" t="s">
        <v>19</v>
      </c>
      <c r="J24" s="107" t="s">
        <v>1877</v>
      </c>
      <c r="K24" s="109" t="s">
        <v>1937</v>
      </c>
      <c r="L24" s="32">
        <v>0</v>
      </c>
      <c r="M24" s="32">
        <v>1766</v>
      </c>
      <c r="N24" s="109" t="s">
        <v>1939</v>
      </c>
      <c r="O24" s="57">
        <f>G24</f>
        <v>4617.75</v>
      </c>
      <c r="P24" s="25">
        <v>1972</v>
      </c>
      <c r="Q24" s="110" t="s">
        <v>2056</v>
      </c>
      <c r="R24" s="21">
        <v>0</v>
      </c>
      <c r="S24" s="2"/>
    </row>
    <row r="25" spans="1:19" s="9" customFormat="1" ht="25.5" x14ac:dyDescent="0.2">
      <c r="A25" s="7">
        <v>16</v>
      </c>
      <c r="B25" s="18">
        <v>4351</v>
      </c>
      <c r="C25" s="108" t="s">
        <v>1934</v>
      </c>
      <c r="D25" s="76">
        <v>2025</v>
      </c>
      <c r="E25" s="108" t="s">
        <v>1924</v>
      </c>
      <c r="F25" s="80" t="s">
        <v>230</v>
      </c>
      <c r="G25" s="114">
        <v>417.69</v>
      </c>
      <c r="H25" s="29" t="s">
        <v>20</v>
      </c>
      <c r="I25" s="29" t="s">
        <v>19</v>
      </c>
      <c r="J25" s="107" t="s">
        <v>2057</v>
      </c>
      <c r="K25" s="109" t="s">
        <v>1928</v>
      </c>
      <c r="L25" s="32">
        <v>0</v>
      </c>
      <c r="M25" s="32">
        <v>1762</v>
      </c>
      <c r="N25" s="109" t="s">
        <v>1939</v>
      </c>
      <c r="O25" s="57">
        <f t="shared" si="1"/>
        <v>417.69</v>
      </c>
      <c r="P25" s="25">
        <v>1973</v>
      </c>
      <c r="Q25" s="110" t="s">
        <v>2056</v>
      </c>
      <c r="R25" s="21">
        <v>0</v>
      </c>
      <c r="S25" s="2"/>
    </row>
    <row r="26" spans="1:19" s="9" customFormat="1" ht="25.5" x14ac:dyDescent="0.2">
      <c r="A26" s="7">
        <v>17</v>
      </c>
      <c r="B26" s="18">
        <v>4769</v>
      </c>
      <c r="C26" s="108" t="s">
        <v>2070</v>
      </c>
      <c r="D26" s="76">
        <v>125025</v>
      </c>
      <c r="E26" s="108" t="s">
        <v>1891</v>
      </c>
      <c r="F26" s="80" t="s">
        <v>2047</v>
      </c>
      <c r="G26" s="114">
        <v>2402</v>
      </c>
      <c r="H26" s="113" t="s">
        <v>162</v>
      </c>
      <c r="I26" s="29" t="s">
        <v>19</v>
      </c>
      <c r="J26" s="107" t="s">
        <v>2048</v>
      </c>
      <c r="K26" s="109" t="s">
        <v>2004</v>
      </c>
      <c r="L26" s="32">
        <v>0</v>
      </c>
      <c r="M26" s="32">
        <v>1992</v>
      </c>
      <c r="N26" s="109" t="s">
        <v>2050</v>
      </c>
      <c r="O26" s="57">
        <f t="shared" si="1"/>
        <v>2402</v>
      </c>
      <c r="P26" s="25">
        <v>122</v>
      </c>
      <c r="Q26" s="110" t="s">
        <v>2056</v>
      </c>
      <c r="R26" s="21">
        <v>0</v>
      </c>
      <c r="S26" s="2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  <mergeCell ref="A6:A8"/>
    <mergeCell ref="B6:C6"/>
    <mergeCell ref="D6:G6"/>
    <mergeCell ref="H6:H8"/>
    <mergeCell ref="I6:I8"/>
  </mergeCells>
  <pageMargins left="0.7" right="0.7" top="0.75" bottom="0.75" header="0.3" footer="0.3"/>
</worksheet>
</file>

<file path=xl/worksheets/sheet1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569742-334E-4518-831F-9856540F8504}">
  <dimension ref="A1:AC13"/>
  <sheetViews>
    <sheetView workbookViewId="0">
      <selection activeCell="J12" sqref="J12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38.25" x14ac:dyDescent="0.2">
      <c r="A10" s="7">
        <v>1</v>
      </c>
      <c r="B10" s="18">
        <v>4747</v>
      </c>
      <c r="C10" s="108" t="s">
        <v>2062</v>
      </c>
      <c r="D10" s="76">
        <v>23</v>
      </c>
      <c r="E10" s="108" t="s">
        <v>2063</v>
      </c>
      <c r="F10" s="80" t="s">
        <v>400</v>
      </c>
      <c r="G10" s="114">
        <v>15850</v>
      </c>
      <c r="H10" s="29" t="s">
        <v>20</v>
      </c>
      <c r="I10" s="29" t="s">
        <v>19</v>
      </c>
      <c r="J10" s="107" t="s">
        <v>2064</v>
      </c>
      <c r="K10" s="109" t="s">
        <v>2004</v>
      </c>
      <c r="L10" s="32">
        <v>0</v>
      </c>
      <c r="M10" s="32">
        <v>1986</v>
      </c>
      <c r="N10" s="109" t="s">
        <v>2065</v>
      </c>
      <c r="O10" s="57">
        <f>G10</f>
        <v>15850</v>
      </c>
      <c r="P10" s="25">
        <v>1981</v>
      </c>
      <c r="Q10" s="110" t="s">
        <v>2066</v>
      </c>
      <c r="R10" s="21">
        <v>0</v>
      </c>
      <c r="S10" s="2"/>
    </row>
    <row r="11" spans="1:29" s="9" customFormat="1" ht="25.5" x14ac:dyDescent="0.2">
      <c r="A11" s="7">
        <v>2</v>
      </c>
      <c r="B11" s="18">
        <v>4577</v>
      </c>
      <c r="C11" s="108" t="s">
        <v>1942</v>
      </c>
      <c r="D11" s="76">
        <v>9084354</v>
      </c>
      <c r="E11" s="108" t="s">
        <v>1896</v>
      </c>
      <c r="F11" s="80" t="s">
        <v>232</v>
      </c>
      <c r="G11" s="114">
        <f>6941.66</f>
        <v>6941.66</v>
      </c>
      <c r="H11" s="29" t="s">
        <v>20</v>
      </c>
      <c r="I11" s="29" t="s">
        <v>19</v>
      </c>
      <c r="J11" s="107" t="s">
        <v>2067</v>
      </c>
      <c r="K11" s="109" t="s">
        <v>1088</v>
      </c>
      <c r="L11" s="32">
        <v>0</v>
      </c>
      <c r="M11" s="32">
        <v>239</v>
      </c>
      <c r="N11" s="109" t="s">
        <v>1977</v>
      </c>
      <c r="O11" s="57">
        <f>G11</f>
        <v>6941.66</v>
      </c>
      <c r="P11" s="25">
        <v>1982</v>
      </c>
      <c r="Q11" s="110" t="s">
        <v>2066</v>
      </c>
      <c r="R11" s="21">
        <v>0</v>
      </c>
      <c r="S11" s="2"/>
    </row>
    <row r="12" spans="1:29" s="9" customFormat="1" ht="25.5" x14ac:dyDescent="0.2">
      <c r="A12" s="7">
        <v>3</v>
      </c>
      <c r="B12" s="18">
        <v>4578</v>
      </c>
      <c r="C12" s="108" t="s">
        <v>1942</v>
      </c>
      <c r="D12" s="76">
        <v>9084355</v>
      </c>
      <c r="E12" s="108" t="s">
        <v>1896</v>
      </c>
      <c r="F12" s="80" t="s">
        <v>232</v>
      </c>
      <c r="G12" s="114">
        <v>2975</v>
      </c>
      <c r="H12" s="29" t="s">
        <v>20</v>
      </c>
      <c r="I12" s="29" t="s">
        <v>19</v>
      </c>
      <c r="J12" s="107" t="s">
        <v>2068</v>
      </c>
      <c r="K12" s="109" t="s">
        <v>1088</v>
      </c>
      <c r="L12" s="32">
        <v>0</v>
      </c>
      <c r="M12" s="32">
        <v>238</v>
      </c>
      <c r="N12" s="109" t="s">
        <v>1977</v>
      </c>
      <c r="O12" s="57">
        <f>G12</f>
        <v>2975</v>
      </c>
      <c r="P12" s="25">
        <v>1982</v>
      </c>
      <c r="Q12" s="110" t="s">
        <v>2066</v>
      </c>
      <c r="R12" s="21">
        <v>0</v>
      </c>
      <c r="S12" s="2"/>
    </row>
    <row r="13" spans="1:29" s="9" customFormat="1" x14ac:dyDescent="0.2">
      <c r="A13" s="7">
        <v>4</v>
      </c>
      <c r="B13" s="18">
        <v>4579</v>
      </c>
      <c r="C13" s="108" t="s">
        <v>1942</v>
      </c>
      <c r="D13" s="76">
        <v>9084356</v>
      </c>
      <c r="E13" s="108" t="s">
        <v>1896</v>
      </c>
      <c r="F13" s="80" t="s">
        <v>232</v>
      </c>
      <c r="G13" s="114">
        <v>7933.34</v>
      </c>
      <c r="H13" s="29" t="s">
        <v>20</v>
      </c>
      <c r="I13" s="29" t="s">
        <v>19</v>
      </c>
      <c r="J13" s="107" t="s">
        <v>2069</v>
      </c>
      <c r="K13" s="109" t="s">
        <v>1088</v>
      </c>
      <c r="L13" s="32">
        <v>0</v>
      </c>
      <c r="M13" s="32">
        <v>240</v>
      </c>
      <c r="N13" s="109" t="s">
        <v>1977</v>
      </c>
      <c r="O13" s="57">
        <f>G13</f>
        <v>7933.34</v>
      </c>
      <c r="P13" s="25">
        <v>1982</v>
      </c>
      <c r="Q13" s="110" t="s">
        <v>2066</v>
      </c>
      <c r="R13" s="21">
        <v>0</v>
      </c>
      <c r="S13" s="2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  <mergeCell ref="A6:A8"/>
    <mergeCell ref="B6:C6"/>
    <mergeCell ref="D6:G6"/>
    <mergeCell ref="H6:H8"/>
    <mergeCell ref="I6:I8"/>
  </mergeCells>
  <phoneticPr fontId="25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2:AC16"/>
  <sheetViews>
    <sheetView workbookViewId="0">
      <selection sqref="A1:IV65536"/>
    </sheetView>
  </sheetViews>
  <sheetFormatPr defaultRowHeight="20.100000000000001" customHeight="1" x14ac:dyDescent="0.2"/>
  <cols>
    <col min="1" max="1" width="4.5703125" style="10" customWidth="1"/>
    <col min="2" max="2" width="9.7109375" style="6" customWidth="1"/>
    <col min="3" max="3" width="12.42578125" style="6" customWidth="1"/>
    <col min="4" max="4" width="14.42578125" style="6" customWidth="1"/>
    <col min="5" max="5" width="14.28515625" style="6" customWidth="1"/>
    <col min="6" max="6" width="20.140625" style="6" customWidth="1"/>
    <col min="7" max="7" width="12.42578125" style="6" customWidth="1"/>
    <col min="8" max="8" width="9.85546875" style="6" customWidth="1"/>
    <col min="9" max="9" width="15" style="6" customWidth="1"/>
    <col min="10" max="10" width="30.140625" style="6" customWidth="1"/>
    <col min="11" max="11" width="13.28515625" style="6" customWidth="1"/>
    <col min="12" max="13" width="9.28515625" style="6" customWidth="1"/>
    <col min="14" max="14" width="10.42578125" style="6" customWidth="1"/>
    <col min="15" max="15" width="11.85546875" style="6" customWidth="1"/>
    <col min="16" max="16" width="11.28515625" style="6" customWidth="1"/>
    <col min="17" max="17" width="12.42578125" style="6" customWidth="1"/>
    <col min="18" max="18" width="8.710937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0.100000000000001" customHeight="1" x14ac:dyDescent="0.2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39" customHeight="1" x14ac:dyDescent="0.2">
      <c r="A10" s="27">
        <v>1</v>
      </c>
      <c r="B10" s="18">
        <v>37934</v>
      </c>
      <c r="C10" s="19" t="s">
        <v>175</v>
      </c>
      <c r="D10" s="18">
        <v>2051</v>
      </c>
      <c r="E10" s="19" t="s">
        <v>125</v>
      </c>
      <c r="F10" s="29" t="s">
        <v>57</v>
      </c>
      <c r="G10" s="20">
        <v>22662.5</v>
      </c>
      <c r="H10" s="18" t="s">
        <v>20</v>
      </c>
      <c r="I10" s="18" t="s">
        <v>19</v>
      </c>
      <c r="J10" s="11" t="s">
        <v>315</v>
      </c>
      <c r="K10" s="19" t="s">
        <v>175</v>
      </c>
      <c r="L10" s="21">
        <v>0</v>
      </c>
      <c r="M10" s="21">
        <v>3264</v>
      </c>
      <c r="N10" s="19" t="s">
        <v>242</v>
      </c>
      <c r="O10" s="22">
        <f t="shared" ref="O10:O15" si="0">G10</f>
        <v>22662.5</v>
      </c>
      <c r="P10" s="21">
        <v>4014</v>
      </c>
      <c r="Q10" s="23" t="s">
        <v>313</v>
      </c>
      <c r="R10" s="21">
        <v>0</v>
      </c>
      <c r="S10" s="2"/>
    </row>
    <row r="11" spans="1:29" ht="49.5" hidden="1" customHeight="1" x14ac:dyDescent="0.2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29" ht="33" customHeight="1" x14ac:dyDescent="0.2">
      <c r="A12" s="14">
        <v>2</v>
      </c>
      <c r="B12" s="14">
        <v>37685</v>
      </c>
      <c r="C12" s="24" t="s">
        <v>155</v>
      </c>
      <c r="D12" s="14">
        <v>220976</v>
      </c>
      <c r="E12" s="24" t="s">
        <v>43</v>
      </c>
      <c r="F12" s="29" t="s">
        <v>122</v>
      </c>
      <c r="G12" s="14">
        <v>1422.94</v>
      </c>
      <c r="H12" s="18" t="s">
        <v>20</v>
      </c>
      <c r="I12" s="18" t="s">
        <v>19</v>
      </c>
      <c r="J12" s="11" t="s">
        <v>316</v>
      </c>
      <c r="K12" s="24" t="s">
        <v>155</v>
      </c>
      <c r="L12" s="14">
        <v>0</v>
      </c>
      <c r="M12" s="25">
        <v>3270</v>
      </c>
      <c r="N12" s="24" t="s">
        <v>288</v>
      </c>
      <c r="O12" s="22">
        <f t="shared" si="0"/>
        <v>1422.94</v>
      </c>
      <c r="P12" s="21">
        <v>4022</v>
      </c>
      <c r="Q12" s="24" t="s">
        <v>314</v>
      </c>
      <c r="R12" s="14">
        <v>0</v>
      </c>
    </row>
    <row r="13" spans="1:29" ht="28.5" customHeight="1" x14ac:dyDescent="0.2">
      <c r="A13" s="14">
        <v>3</v>
      </c>
      <c r="B13" s="14">
        <v>36039</v>
      </c>
      <c r="C13" s="24" t="s">
        <v>45</v>
      </c>
      <c r="D13" s="15">
        <v>22004677</v>
      </c>
      <c r="E13" s="24" t="s">
        <v>47</v>
      </c>
      <c r="F13" s="30" t="s">
        <v>317</v>
      </c>
      <c r="G13" s="14">
        <v>23240.7</v>
      </c>
      <c r="H13" s="18" t="s">
        <v>20</v>
      </c>
      <c r="I13" s="18" t="s">
        <v>19</v>
      </c>
      <c r="J13" s="18" t="s">
        <v>318</v>
      </c>
      <c r="K13" s="24" t="s">
        <v>288</v>
      </c>
      <c r="L13" s="14">
        <v>0</v>
      </c>
      <c r="M13" s="14">
        <v>3272</v>
      </c>
      <c r="N13" s="24" t="s">
        <v>288</v>
      </c>
      <c r="O13" s="22">
        <f t="shared" si="0"/>
        <v>23240.7</v>
      </c>
      <c r="P13" s="14">
        <v>4021</v>
      </c>
      <c r="Q13" s="24" t="s">
        <v>314</v>
      </c>
      <c r="R13" s="14">
        <v>0</v>
      </c>
    </row>
    <row r="14" spans="1:29" ht="27" customHeight="1" x14ac:dyDescent="0.2">
      <c r="A14" s="13">
        <v>4</v>
      </c>
      <c r="B14" s="14">
        <v>38535</v>
      </c>
      <c r="C14" s="25" t="s">
        <v>242</v>
      </c>
      <c r="D14" s="14">
        <v>227289929</v>
      </c>
      <c r="E14" s="24" t="s">
        <v>242</v>
      </c>
      <c r="F14" s="24" t="s">
        <v>156</v>
      </c>
      <c r="G14" s="14">
        <v>15300</v>
      </c>
      <c r="H14" s="18" t="s">
        <v>20</v>
      </c>
      <c r="I14" s="18" t="s">
        <v>19</v>
      </c>
      <c r="J14" s="25" t="s">
        <v>319</v>
      </c>
      <c r="K14" s="24" t="s">
        <v>242</v>
      </c>
      <c r="L14" s="14">
        <v>0</v>
      </c>
      <c r="M14" s="14">
        <v>3278</v>
      </c>
      <c r="N14" s="25" t="s">
        <v>314</v>
      </c>
      <c r="O14" s="22">
        <f t="shared" si="0"/>
        <v>15300</v>
      </c>
      <c r="P14" s="14">
        <v>4023</v>
      </c>
      <c r="Q14" s="24" t="s">
        <v>314</v>
      </c>
      <c r="R14" s="14">
        <v>0</v>
      </c>
    </row>
    <row r="15" spans="1:29" ht="25.5" customHeight="1" x14ac:dyDescent="0.2">
      <c r="A15" s="13">
        <v>5</v>
      </c>
      <c r="B15" s="14">
        <v>38594</v>
      </c>
      <c r="C15" s="25" t="s">
        <v>242</v>
      </c>
      <c r="D15" s="14">
        <v>227290164</v>
      </c>
      <c r="E15" s="24" t="s">
        <v>242</v>
      </c>
      <c r="F15" s="24" t="s">
        <v>156</v>
      </c>
      <c r="G15" s="14">
        <v>2550</v>
      </c>
      <c r="H15" s="18" t="s">
        <v>20</v>
      </c>
      <c r="I15" s="18" t="s">
        <v>19</v>
      </c>
      <c r="J15" s="25" t="s">
        <v>320</v>
      </c>
      <c r="K15" s="24" t="s">
        <v>242</v>
      </c>
      <c r="L15" s="14">
        <v>0</v>
      </c>
      <c r="M15" s="14">
        <v>3279</v>
      </c>
      <c r="N15" s="25" t="s">
        <v>314</v>
      </c>
      <c r="O15" s="22">
        <f t="shared" si="0"/>
        <v>2550</v>
      </c>
      <c r="P15" s="14">
        <v>4023</v>
      </c>
      <c r="Q15" s="24" t="s">
        <v>314</v>
      </c>
      <c r="R15" s="14">
        <v>0</v>
      </c>
    </row>
    <row r="16" spans="1:29" ht="20.100000000000001" customHeight="1" x14ac:dyDescent="0.2">
      <c r="A16" s="13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</row>
  </sheetData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ageMargins left="0.7" right="0.7" top="0.75" bottom="0.75" header="0.3" footer="0.3"/>
</worksheet>
</file>

<file path=xl/worksheets/sheet1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A25390-8A4C-46C5-B47E-180AF7D9EA65}">
  <dimension ref="A1:AC11"/>
  <sheetViews>
    <sheetView workbookViewId="0">
      <selection activeCell="I9" sqref="I9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5.5" x14ac:dyDescent="0.2">
      <c r="A10" s="7">
        <v>1</v>
      </c>
      <c r="B10" s="18">
        <v>4603</v>
      </c>
      <c r="C10" s="108" t="s">
        <v>1968</v>
      </c>
      <c r="D10" s="76">
        <v>230900327</v>
      </c>
      <c r="E10" s="108" t="s">
        <v>2072</v>
      </c>
      <c r="F10" s="80" t="s">
        <v>1470</v>
      </c>
      <c r="G10" s="114">
        <v>32821.43</v>
      </c>
      <c r="H10" s="29" t="s">
        <v>20</v>
      </c>
      <c r="I10" s="29" t="s">
        <v>19</v>
      </c>
      <c r="J10" s="107" t="s">
        <v>2073</v>
      </c>
      <c r="K10" s="109" t="s">
        <v>1088</v>
      </c>
      <c r="L10" s="32">
        <v>0</v>
      </c>
      <c r="M10" s="32">
        <v>1190</v>
      </c>
      <c r="N10" s="109" t="s">
        <v>1971</v>
      </c>
      <c r="O10" s="57">
        <f>G10</f>
        <v>32821.43</v>
      </c>
      <c r="P10" s="25">
        <v>1987</v>
      </c>
      <c r="Q10" s="110" t="s">
        <v>2074</v>
      </c>
      <c r="R10" s="21">
        <v>0</v>
      </c>
      <c r="S10" s="2"/>
    </row>
    <row r="11" spans="1:29" s="9" customFormat="1" x14ac:dyDescent="0.2">
      <c r="A11" s="7">
        <v>2</v>
      </c>
      <c r="B11" s="18">
        <v>4765</v>
      </c>
      <c r="C11" s="108" t="s">
        <v>2070</v>
      </c>
      <c r="D11" s="76">
        <v>79941</v>
      </c>
      <c r="E11" s="108" t="s">
        <v>2075</v>
      </c>
      <c r="F11" s="80" t="s">
        <v>2071</v>
      </c>
      <c r="G11" s="114">
        <v>128.30000000000001</v>
      </c>
      <c r="H11" s="29" t="s">
        <v>20</v>
      </c>
      <c r="I11" s="29" t="s">
        <v>19</v>
      </c>
      <c r="J11" s="107" t="s">
        <v>2076</v>
      </c>
      <c r="K11" s="109" t="s">
        <v>2050</v>
      </c>
      <c r="L11" s="32">
        <v>0</v>
      </c>
      <c r="M11" s="32">
        <v>2027</v>
      </c>
      <c r="N11" s="109" t="s">
        <v>2056</v>
      </c>
      <c r="O11" s="57">
        <f>G11</f>
        <v>128.30000000000001</v>
      </c>
      <c r="P11" s="25">
        <v>1989</v>
      </c>
      <c r="Q11" s="110" t="s">
        <v>2074</v>
      </c>
      <c r="R11" s="21">
        <v>0</v>
      </c>
      <c r="S11" s="2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  <mergeCell ref="A6:A8"/>
    <mergeCell ref="B6:C6"/>
    <mergeCell ref="D6:G6"/>
    <mergeCell ref="H6:H8"/>
    <mergeCell ref="I6:I8"/>
  </mergeCells>
  <pageMargins left="0.7" right="0.7" top="0.75" bottom="0.75" header="0.3" footer="0.3"/>
</worksheet>
</file>

<file path=xl/worksheets/sheet1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E9933C-7F5B-4606-A792-0E9C18364E7A}">
  <dimension ref="A1:AC15"/>
  <sheetViews>
    <sheetView workbookViewId="0">
      <selection activeCell="J23" sqref="J23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5.5" x14ac:dyDescent="0.2">
      <c r="A10" s="7">
        <v>1</v>
      </c>
      <c r="B10" s="18">
        <v>4755</v>
      </c>
      <c r="C10" s="108" t="s">
        <v>2062</v>
      </c>
      <c r="D10" s="76">
        <v>6483</v>
      </c>
      <c r="E10" s="108" t="s">
        <v>2032</v>
      </c>
      <c r="F10" s="80" t="s">
        <v>1491</v>
      </c>
      <c r="G10" s="114">
        <v>8400</v>
      </c>
      <c r="H10" s="29" t="s">
        <v>20</v>
      </c>
      <c r="I10" s="29" t="s">
        <v>19</v>
      </c>
      <c r="J10" s="107" t="s">
        <v>2077</v>
      </c>
      <c r="K10" s="109" t="s">
        <v>2003</v>
      </c>
      <c r="L10" s="32">
        <v>0</v>
      </c>
      <c r="M10" s="32">
        <v>1977</v>
      </c>
      <c r="N10" s="109" t="s">
        <v>2004</v>
      </c>
      <c r="O10" s="57">
        <f t="shared" ref="O10:O15" si="0">G10</f>
        <v>8400</v>
      </c>
      <c r="P10" s="25">
        <v>1997</v>
      </c>
      <c r="Q10" s="110" t="s">
        <v>2078</v>
      </c>
      <c r="R10" s="21">
        <v>0</v>
      </c>
      <c r="S10" s="2"/>
    </row>
    <row r="11" spans="1:29" s="9" customFormat="1" x14ac:dyDescent="0.2">
      <c r="A11" s="7">
        <v>2</v>
      </c>
      <c r="B11" s="18">
        <v>4673</v>
      </c>
      <c r="C11" s="108" t="s">
        <v>2036</v>
      </c>
      <c r="D11" s="76">
        <v>27435</v>
      </c>
      <c r="E11" s="108" t="s">
        <v>1991</v>
      </c>
      <c r="F11" s="80" t="s">
        <v>87</v>
      </c>
      <c r="G11" s="114">
        <v>2992.6</v>
      </c>
      <c r="H11" s="29" t="s">
        <v>20</v>
      </c>
      <c r="I11" s="29" t="s">
        <v>19</v>
      </c>
      <c r="J11" s="107" t="s">
        <v>1842</v>
      </c>
      <c r="K11" s="109" t="s">
        <v>1985</v>
      </c>
      <c r="L11" s="32">
        <v>0</v>
      </c>
      <c r="M11" s="32">
        <v>1249</v>
      </c>
      <c r="N11" s="109" t="s">
        <v>2030</v>
      </c>
      <c r="O11" s="57">
        <f t="shared" si="0"/>
        <v>2992.6</v>
      </c>
      <c r="P11" s="25">
        <v>1998</v>
      </c>
      <c r="Q11" s="110" t="s">
        <v>2078</v>
      </c>
      <c r="R11" s="21">
        <v>0</v>
      </c>
      <c r="S11" s="2"/>
    </row>
    <row r="12" spans="1:29" s="9" customFormat="1" x14ac:dyDescent="0.2">
      <c r="A12" s="7">
        <v>3</v>
      </c>
      <c r="B12" s="18">
        <v>4802</v>
      </c>
      <c r="C12" s="108" t="s">
        <v>2081</v>
      </c>
      <c r="D12" s="76">
        <v>237294617</v>
      </c>
      <c r="E12" s="108" t="s">
        <v>2081</v>
      </c>
      <c r="F12" s="80" t="s">
        <v>1471</v>
      </c>
      <c r="G12" s="114">
        <v>94899.11</v>
      </c>
      <c r="H12" s="29" t="s">
        <v>20</v>
      </c>
      <c r="I12" s="29" t="s">
        <v>19</v>
      </c>
      <c r="J12" s="107" t="s">
        <v>1476</v>
      </c>
      <c r="K12" s="109" t="s">
        <v>2078</v>
      </c>
      <c r="L12" s="32">
        <v>0</v>
      </c>
      <c r="M12" s="32">
        <v>2099</v>
      </c>
      <c r="N12" s="109" t="s">
        <v>2078</v>
      </c>
      <c r="O12" s="57">
        <f t="shared" si="0"/>
        <v>94899.11</v>
      </c>
      <c r="P12" s="25">
        <v>2001</v>
      </c>
      <c r="Q12" s="110" t="s">
        <v>2078</v>
      </c>
      <c r="R12" s="21">
        <v>0</v>
      </c>
      <c r="S12" s="2"/>
    </row>
    <row r="13" spans="1:29" s="9" customFormat="1" x14ac:dyDescent="0.2">
      <c r="A13" s="7">
        <v>4</v>
      </c>
      <c r="B13" s="18">
        <v>4801</v>
      </c>
      <c r="C13" s="108" t="s">
        <v>2081</v>
      </c>
      <c r="D13" s="76">
        <v>237294622</v>
      </c>
      <c r="E13" s="108" t="s">
        <v>2081</v>
      </c>
      <c r="F13" s="80" t="s">
        <v>1471</v>
      </c>
      <c r="G13" s="114">
        <f>1713.46</f>
        <v>1713.46</v>
      </c>
      <c r="H13" s="29" t="s">
        <v>20</v>
      </c>
      <c r="I13" s="29" t="s">
        <v>19</v>
      </c>
      <c r="J13" s="107" t="s">
        <v>1476</v>
      </c>
      <c r="K13" s="109" t="s">
        <v>2078</v>
      </c>
      <c r="L13" s="32">
        <v>0</v>
      </c>
      <c r="M13" s="32">
        <v>2096</v>
      </c>
      <c r="N13" s="109" t="s">
        <v>2078</v>
      </c>
      <c r="O13" s="57">
        <f t="shared" si="0"/>
        <v>1713.46</v>
      </c>
      <c r="P13" s="25">
        <v>2001</v>
      </c>
      <c r="Q13" s="110" t="s">
        <v>2078</v>
      </c>
      <c r="R13" s="21">
        <v>0</v>
      </c>
      <c r="S13" s="2"/>
    </row>
    <row r="14" spans="1:29" s="9" customFormat="1" x14ac:dyDescent="0.2">
      <c r="A14" s="7">
        <v>5</v>
      </c>
      <c r="B14" s="18">
        <v>4221</v>
      </c>
      <c r="C14" s="108" t="s">
        <v>1851</v>
      </c>
      <c r="D14" s="76">
        <v>237238041</v>
      </c>
      <c r="E14" s="108" t="s">
        <v>1813</v>
      </c>
      <c r="F14" s="80" t="s">
        <v>1471</v>
      </c>
      <c r="G14" s="114">
        <v>-210</v>
      </c>
      <c r="H14" s="29" t="s">
        <v>20</v>
      </c>
      <c r="I14" s="29" t="s">
        <v>19</v>
      </c>
      <c r="J14" s="107" t="s">
        <v>1476</v>
      </c>
      <c r="K14" s="109" t="s">
        <v>1852</v>
      </c>
      <c r="L14" s="32">
        <v>0</v>
      </c>
      <c r="M14" s="32">
        <v>1583</v>
      </c>
      <c r="N14" s="109" t="s">
        <v>1836</v>
      </c>
      <c r="O14" s="57">
        <f t="shared" si="0"/>
        <v>-210</v>
      </c>
      <c r="P14" s="25">
        <v>2001</v>
      </c>
      <c r="Q14" s="110" t="s">
        <v>2078</v>
      </c>
      <c r="R14" s="21">
        <v>0</v>
      </c>
      <c r="S14" s="2"/>
    </row>
    <row r="15" spans="1:29" s="9" customFormat="1" x14ac:dyDescent="0.2">
      <c r="A15" s="7">
        <v>6</v>
      </c>
      <c r="B15" s="18">
        <v>4785</v>
      </c>
      <c r="C15" s="108" t="s">
        <v>2079</v>
      </c>
      <c r="D15" s="76">
        <v>110018573912</v>
      </c>
      <c r="E15" s="108" t="s">
        <v>2080</v>
      </c>
      <c r="F15" s="80" t="s">
        <v>1569</v>
      </c>
      <c r="G15" s="114">
        <f>13317.93</f>
        <v>13317.93</v>
      </c>
      <c r="H15" s="29" t="s">
        <v>20</v>
      </c>
      <c r="I15" s="29" t="s">
        <v>19</v>
      </c>
      <c r="J15" s="107" t="s">
        <v>1899</v>
      </c>
      <c r="K15" s="109" t="s">
        <v>2066</v>
      </c>
      <c r="L15" s="32">
        <v>0</v>
      </c>
      <c r="M15" s="32">
        <v>2097</v>
      </c>
      <c r="N15" s="109" t="s">
        <v>2078</v>
      </c>
      <c r="O15" s="57">
        <f t="shared" si="0"/>
        <v>13317.93</v>
      </c>
      <c r="P15" s="25">
        <v>2000</v>
      </c>
      <c r="Q15" s="110" t="s">
        <v>2078</v>
      </c>
      <c r="R15" s="21">
        <v>0</v>
      </c>
      <c r="S15" s="2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  <mergeCell ref="A6:A8"/>
    <mergeCell ref="B6:C6"/>
    <mergeCell ref="D6:G6"/>
    <mergeCell ref="H6:H8"/>
    <mergeCell ref="I6:I8"/>
  </mergeCells>
  <pageMargins left="0.7" right="0.7" top="0.75" bottom="0.75" header="0.3" footer="0.3"/>
</worksheet>
</file>

<file path=xl/worksheets/sheet1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58F958-EA00-4316-860C-4F85C9EF5B9C}">
  <dimension ref="A1:AC13"/>
  <sheetViews>
    <sheetView workbookViewId="0">
      <selection activeCell="K12" sqref="K12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5.5" x14ac:dyDescent="0.2">
      <c r="A10" s="7">
        <v>1</v>
      </c>
      <c r="B10" s="18">
        <v>4589</v>
      </c>
      <c r="C10" s="108" t="s">
        <v>2072</v>
      </c>
      <c r="D10" s="111" t="s">
        <v>2087</v>
      </c>
      <c r="E10" s="108" t="s">
        <v>1843</v>
      </c>
      <c r="F10" s="80" t="s">
        <v>2082</v>
      </c>
      <c r="G10" s="114">
        <v>300</v>
      </c>
      <c r="H10" s="29" t="s">
        <v>20</v>
      </c>
      <c r="I10" s="29" t="s">
        <v>19</v>
      </c>
      <c r="J10" s="107" t="s">
        <v>2083</v>
      </c>
      <c r="K10" s="109" t="s">
        <v>1939</v>
      </c>
      <c r="L10" s="32">
        <v>0</v>
      </c>
      <c r="M10" s="32">
        <v>1789</v>
      </c>
      <c r="N10" s="109" t="s">
        <v>1954</v>
      </c>
      <c r="O10" s="57">
        <f>G10</f>
        <v>300</v>
      </c>
      <c r="P10" s="25">
        <v>2025</v>
      </c>
      <c r="Q10" s="110" t="s">
        <v>2088</v>
      </c>
      <c r="R10" s="21">
        <v>0</v>
      </c>
      <c r="S10" s="2"/>
    </row>
    <row r="11" spans="1:29" s="9" customFormat="1" ht="25.5" x14ac:dyDescent="0.2">
      <c r="A11" s="7">
        <v>2</v>
      </c>
      <c r="B11" s="18">
        <v>4588</v>
      </c>
      <c r="C11" s="108" t="s">
        <v>2072</v>
      </c>
      <c r="D11" s="111" t="s">
        <v>2089</v>
      </c>
      <c r="E11" s="108" t="s">
        <v>1843</v>
      </c>
      <c r="F11" s="80" t="s">
        <v>2084</v>
      </c>
      <c r="G11" s="114">
        <v>-9</v>
      </c>
      <c r="H11" s="29" t="s">
        <v>20</v>
      </c>
      <c r="I11" s="29" t="s">
        <v>19</v>
      </c>
      <c r="J11" s="107" t="s">
        <v>2083</v>
      </c>
      <c r="K11" s="109" t="s">
        <v>1939</v>
      </c>
      <c r="L11" s="32">
        <v>0</v>
      </c>
      <c r="M11" s="32">
        <v>1791</v>
      </c>
      <c r="N11" s="109" t="s">
        <v>1954</v>
      </c>
      <c r="O11" s="57">
        <f>G11</f>
        <v>-9</v>
      </c>
      <c r="P11" s="25">
        <v>2025</v>
      </c>
      <c r="Q11" s="110" t="s">
        <v>2088</v>
      </c>
      <c r="R11" s="21">
        <v>0</v>
      </c>
      <c r="S11" s="2"/>
    </row>
    <row r="12" spans="1:29" s="9" customFormat="1" ht="25.5" x14ac:dyDescent="0.2">
      <c r="A12" s="7">
        <v>3</v>
      </c>
      <c r="B12" s="18">
        <v>4587</v>
      </c>
      <c r="C12" s="108" t="s">
        <v>2072</v>
      </c>
      <c r="D12" s="111" t="s">
        <v>2090</v>
      </c>
      <c r="E12" s="108" t="s">
        <v>1843</v>
      </c>
      <c r="F12" s="80" t="s">
        <v>2085</v>
      </c>
      <c r="G12" s="114">
        <v>601.05999999999995</v>
      </c>
      <c r="H12" s="29" t="s">
        <v>20</v>
      </c>
      <c r="I12" s="29" t="s">
        <v>19</v>
      </c>
      <c r="J12" s="107" t="s">
        <v>2083</v>
      </c>
      <c r="K12" s="109" t="s">
        <v>1939</v>
      </c>
      <c r="L12" s="32">
        <v>0</v>
      </c>
      <c r="M12" s="32">
        <v>1792</v>
      </c>
      <c r="N12" s="109" t="s">
        <v>1954</v>
      </c>
      <c r="O12" s="57">
        <f>G12</f>
        <v>601.05999999999995</v>
      </c>
      <c r="P12" s="25">
        <v>2025</v>
      </c>
      <c r="Q12" s="110" t="s">
        <v>2088</v>
      </c>
      <c r="R12" s="21">
        <v>0</v>
      </c>
      <c r="S12" s="2"/>
    </row>
    <row r="13" spans="1:29" s="9" customFormat="1" ht="25.5" x14ac:dyDescent="0.2">
      <c r="A13" s="7">
        <v>4</v>
      </c>
      <c r="B13" s="18">
        <v>4586</v>
      </c>
      <c r="C13" s="108" t="s">
        <v>2072</v>
      </c>
      <c r="D13" s="111" t="s">
        <v>2091</v>
      </c>
      <c r="E13" s="108" t="s">
        <v>1935</v>
      </c>
      <c r="F13" s="80" t="s">
        <v>2086</v>
      </c>
      <c r="G13" s="114">
        <v>497.8</v>
      </c>
      <c r="H13" s="29" t="s">
        <v>20</v>
      </c>
      <c r="I13" s="29" t="s">
        <v>19</v>
      </c>
      <c r="J13" s="107" t="s">
        <v>2083</v>
      </c>
      <c r="K13" s="109" t="s">
        <v>1939</v>
      </c>
      <c r="L13" s="32">
        <v>0</v>
      </c>
      <c r="M13" s="32">
        <v>1790</v>
      </c>
      <c r="N13" s="109" t="s">
        <v>1954</v>
      </c>
      <c r="O13" s="57">
        <f>G13</f>
        <v>497.8</v>
      </c>
      <c r="P13" s="25">
        <v>2025</v>
      </c>
      <c r="Q13" s="110" t="s">
        <v>2088</v>
      </c>
      <c r="R13" s="21">
        <v>0</v>
      </c>
      <c r="S13" s="2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  <mergeCell ref="A6:A8"/>
    <mergeCell ref="B6:C6"/>
    <mergeCell ref="D6:G6"/>
    <mergeCell ref="H6:H8"/>
    <mergeCell ref="I6:I8"/>
  </mergeCells>
  <phoneticPr fontId="25" type="noConversion"/>
  <pageMargins left="0.7" right="0.7" top="0.75" bottom="0.75" header="0.3" footer="0.3"/>
</worksheet>
</file>

<file path=xl/worksheets/sheet1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8AD8CB-5B27-4D93-9E14-62FDC05402C7}">
  <dimension ref="A1:AC25"/>
  <sheetViews>
    <sheetView topLeftCell="A4" workbookViewId="0">
      <selection activeCell="P26" sqref="P26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>
        <v>4607</v>
      </c>
      <c r="C10" s="108" t="s">
        <v>1968</v>
      </c>
      <c r="D10" s="76">
        <v>86609</v>
      </c>
      <c r="E10" s="108" t="s">
        <v>1924</v>
      </c>
      <c r="F10" s="80" t="s">
        <v>1484</v>
      </c>
      <c r="G10" s="112">
        <v>531.48</v>
      </c>
      <c r="H10" s="29" t="s">
        <v>20</v>
      </c>
      <c r="I10" s="29" t="s">
        <v>19</v>
      </c>
      <c r="J10" s="107" t="s">
        <v>1244</v>
      </c>
      <c r="K10" s="109" t="s">
        <v>1952</v>
      </c>
      <c r="L10" s="32">
        <v>0</v>
      </c>
      <c r="M10" s="32">
        <v>1821</v>
      </c>
      <c r="N10" s="109" t="s">
        <v>1954</v>
      </c>
      <c r="O10" s="57">
        <f>G10</f>
        <v>531.48</v>
      </c>
      <c r="P10" s="25">
        <v>2029</v>
      </c>
      <c r="Q10" s="110" t="s">
        <v>2101</v>
      </c>
      <c r="R10" s="21">
        <v>0</v>
      </c>
      <c r="S10" s="2"/>
    </row>
    <row r="11" spans="1:29" s="9" customFormat="1" ht="25.5" x14ac:dyDescent="0.2">
      <c r="A11" s="7">
        <v>2</v>
      </c>
      <c r="B11" s="18">
        <v>4604</v>
      </c>
      <c r="C11" s="108" t="s">
        <v>1968</v>
      </c>
      <c r="D11" s="76">
        <v>16180</v>
      </c>
      <c r="E11" s="108" t="s">
        <v>1968</v>
      </c>
      <c r="F11" s="78" t="s">
        <v>2092</v>
      </c>
      <c r="G11" s="79">
        <v>3867.5</v>
      </c>
      <c r="H11" s="29" t="s">
        <v>20</v>
      </c>
      <c r="I11" s="29" t="s">
        <v>19</v>
      </c>
      <c r="J11" s="107" t="s">
        <v>2095</v>
      </c>
      <c r="K11" s="109" t="s">
        <v>1971</v>
      </c>
      <c r="L11" s="32">
        <v>0</v>
      </c>
      <c r="M11" s="32">
        <v>253</v>
      </c>
      <c r="N11" s="109" t="s">
        <v>1977</v>
      </c>
      <c r="O11" s="57">
        <f>G11</f>
        <v>3867.5</v>
      </c>
      <c r="P11" s="25">
        <v>2030</v>
      </c>
      <c r="Q11" s="110" t="s">
        <v>2101</v>
      </c>
      <c r="R11" s="21">
        <v>0</v>
      </c>
      <c r="S11" s="2"/>
    </row>
    <row r="12" spans="1:29" s="9" customFormat="1" ht="25.5" x14ac:dyDescent="0.2">
      <c r="A12" s="7">
        <v>3</v>
      </c>
      <c r="B12" s="18">
        <v>4647</v>
      </c>
      <c r="C12" s="108" t="s">
        <v>2102</v>
      </c>
      <c r="D12" s="76">
        <v>6111230</v>
      </c>
      <c r="E12" s="108" t="s">
        <v>1968</v>
      </c>
      <c r="F12" s="80" t="s">
        <v>1620</v>
      </c>
      <c r="G12" s="114">
        <v>3554.79</v>
      </c>
      <c r="H12" s="29" t="s">
        <v>20</v>
      </c>
      <c r="I12" s="29" t="s">
        <v>19</v>
      </c>
      <c r="J12" s="107" t="s">
        <v>2096</v>
      </c>
      <c r="K12" s="109" t="s">
        <v>1971</v>
      </c>
      <c r="L12" s="32">
        <v>0</v>
      </c>
      <c r="M12" s="32">
        <v>251</v>
      </c>
      <c r="N12" s="109" t="s">
        <v>1977</v>
      </c>
      <c r="O12" s="57">
        <f>G12</f>
        <v>3554.79</v>
      </c>
      <c r="P12" s="25">
        <v>2031</v>
      </c>
      <c r="Q12" s="110" t="s">
        <v>2101</v>
      </c>
      <c r="R12" s="21">
        <v>0</v>
      </c>
      <c r="S12" s="2"/>
    </row>
    <row r="13" spans="1:29" s="9" customFormat="1" x14ac:dyDescent="0.2">
      <c r="A13" s="7">
        <v>4</v>
      </c>
      <c r="B13" s="18">
        <v>4602</v>
      </c>
      <c r="C13" s="108" t="s">
        <v>1968</v>
      </c>
      <c r="D13" s="76">
        <v>2030536</v>
      </c>
      <c r="E13" s="108" t="s">
        <v>2072</v>
      </c>
      <c r="F13" s="80" t="s">
        <v>322</v>
      </c>
      <c r="G13" s="114">
        <v>1509.66</v>
      </c>
      <c r="H13" s="29" t="s">
        <v>20</v>
      </c>
      <c r="I13" s="29" t="s">
        <v>19</v>
      </c>
      <c r="J13" s="107" t="s">
        <v>1799</v>
      </c>
      <c r="K13" s="109" t="s">
        <v>1952</v>
      </c>
      <c r="L13" s="32">
        <v>0</v>
      </c>
      <c r="M13" s="32">
        <v>1820</v>
      </c>
      <c r="N13" s="109" t="s">
        <v>1088</v>
      </c>
      <c r="O13" s="57">
        <f>G13</f>
        <v>1509.66</v>
      </c>
      <c r="P13" s="25">
        <v>2032</v>
      </c>
      <c r="Q13" s="110" t="s">
        <v>2101</v>
      </c>
      <c r="R13" s="21">
        <v>0</v>
      </c>
      <c r="S13" s="2"/>
    </row>
    <row r="14" spans="1:29" s="9" customFormat="1" x14ac:dyDescent="0.2">
      <c r="A14" s="7">
        <v>5</v>
      </c>
      <c r="B14" s="18">
        <v>4612</v>
      </c>
      <c r="C14" s="108" t="s">
        <v>1975</v>
      </c>
      <c r="D14" s="76">
        <v>45512</v>
      </c>
      <c r="E14" s="108" t="s">
        <v>1968</v>
      </c>
      <c r="F14" s="80" t="s">
        <v>2093</v>
      </c>
      <c r="G14" s="114">
        <v>7140</v>
      </c>
      <c r="H14" s="29" t="s">
        <v>20</v>
      </c>
      <c r="I14" s="29" t="s">
        <v>19</v>
      </c>
      <c r="J14" s="107" t="s">
        <v>2097</v>
      </c>
      <c r="K14" s="109" t="s">
        <v>2010</v>
      </c>
      <c r="L14" s="32">
        <v>0</v>
      </c>
      <c r="M14" s="32">
        <v>241</v>
      </c>
      <c r="N14" s="109" t="s">
        <v>1977</v>
      </c>
      <c r="O14" s="57">
        <f t="shared" ref="O14:O22" si="0">G14</f>
        <v>7140</v>
      </c>
      <c r="P14" s="25">
        <v>2033</v>
      </c>
      <c r="Q14" s="110" t="s">
        <v>2101</v>
      </c>
      <c r="R14" s="21">
        <v>0</v>
      </c>
      <c r="S14" s="2"/>
    </row>
    <row r="15" spans="1:29" s="9" customFormat="1" ht="24" x14ac:dyDescent="0.2">
      <c r="A15" s="7">
        <v>6</v>
      </c>
      <c r="B15" s="18">
        <v>4781</v>
      </c>
      <c r="C15" s="108" t="s">
        <v>2103</v>
      </c>
      <c r="D15" s="76">
        <v>10609</v>
      </c>
      <c r="E15" s="108" t="s">
        <v>2032</v>
      </c>
      <c r="F15" s="80" t="s">
        <v>2094</v>
      </c>
      <c r="G15" s="114">
        <v>843</v>
      </c>
      <c r="H15" s="29" t="s">
        <v>20</v>
      </c>
      <c r="I15" s="29" t="s">
        <v>19</v>
      </c>
      <c r="J15" s="107" t="s">
        <v>2098</v>
      </c>
      <c r="K15" s="109" t="s">
        <v>2078</v>
      </c>
      <c r="L15" s="32">
        <v>0</v>
      </c>
      <c r="M15" s="32">
        <v>2110</v>
      </c>
      <c r="N15" s="109" t="s">
        <v>2078</v>
      </c>
      <c r="O15" s="57">
        <f t="shared" si="0"/>
        <v>843</v>
      </c>
      <c r="P15" s="25">
        <v>2040</v>
      </c>
      <c r="Q15" s="110" t="s">
        <v>2101</v>
      </c>
      <c r="R15" s="21">
        <v>0</v>
      </c>
      <c r="S15" s="2"/>
    </row>
    <row r="16" spans="1:29" s="9" customFormat="1" ht="25.5" x14ac:dyDescent="0.2">
      <c r="A16" s="7">
        <v>7</v>
      </c>
      <c r="B16" s="18">
        <v>4595</v>
      </c>
      <c r="C16" s="108" t="s">
        <v>1967</v>
      </c>
      <c r="D16" s="76">
        <v>552467</v>
      </c>
      <c r="E16" s="108" t="s">
        <v>1989</v>
      </c>
      <c r="F16" s="78" t="s">
        <v>866</v>
      </c>
      <c r="G16" s="79">
        <v>7042.42</v>
      </c>
      <c r="H16" s="29" t="s">
        <v>20</v>
      </c>
      <c r="I16" s="29" t="s">
        <v>19</v>
      </c>
      <c r="J16" s="107" t="s">
        <v>2099</v>
      </c>
      <c r="K16" s="109" t="s">
        <v>1954</v>
      </c>
      <c r="L16" s="32">
        <v>0</v>
      </c>
      <c r="M16" s="32">
        <v>1807</v>
      </c>
      <c r="N16" s="109" t="s">
        <v>1952</v>
      </c>
      <c r="O16" s="57">
        <f t="shared" si="0"/>
        <v>7042.42</v>
      </c>
      <c r="P16" s="25">
        <v>2034</v>
      </c>
      <c r="Q16" s="110" t="s">
        <v>2101</v>
      </c>
      <c r="R16" s="21">
        <v>0</v>
      </c>
      <c r="S16" s="2"/>
    </row>
    <row r="17" spans="1:19" s="9" customFormat="1" x14ac:dyDescent="0.2">
      <c r="A17" s="7">
        <v>8</v>
      </c>
      <c r="B17" s="18">
        <v>4623</v>
      </c>
      <c r="C17" s="108" t="s">
        <v>1979</v>
      </c>
      <c r="D17" s="76">
        <v>14114119</v>
      </c>
      <c r="E17" s="108" t="s">
        <v>1975</v>
      </c>
      <c r="F17" s="78" t="s">
        <v>1187</v>
      </c>
      <c r="G17" s="79">
        <v>190.4</v>
      </c>
      <c r="H17" s="29" t="s">
        <v>20</v>
      </c>
      <c r="I17" s="29" t="s">
        <v>19</v>
      </c>
      <c r="J17" s="107" t="s">
        <v>2100</v>
      </c>
      <c r="K17" s="109" t="s">
        <v>1971</v>
      </c>
      <c r="L17" s="32">
        <v>0</v>
      </c>
      <c r="M17" s="32">
        <v>237</v>
      </c>
      <c r="N17" s="109" t="s">
        <v>1977</v>
      </c>
      <c r="O17" s="57">
        <f t="shared" si="0"/>
        <v>190.4</v>
      </c>
      <c r="P17" s="25">
        <v>2035</v>
      </c>
      <c r="Q17" s="110" t="s">
        <v>2101</v>
      </c>
      <c r="R17" s="21">
        <v>0</v>
      </c>
      <c r="S17" s="2"/>
    </row>
    <row r="18" spans="1:19" s="9" customFormat="1" x14ac:dyDescent="0.2">
      <c r="A18" s="7">
        <v>9</v>
      </c>
      <c r="B18" s="18">
        <v>4599</v>
      </c>
      <c r="C18" s="108" t="s">
        <v>1967</v>
      </c>
      <c r="D18" s="76">
        <v>220666</v>
      </c>
      <c r="E18" s="108" t="s">
        <v>1989</v>
      </c>
      <c r="F18" s="80" t="s">
        <v>1528</v>
      </c>
      <c r="G18" s="114">
        <f>5873.2</f>
        <v>5873.2</v>
      </c>
      <c r="H18" s="29" t="s">
        <v>20</v>
      </c>
      <c r="I18" s="29" t="s">
        <v>19</v>
      </c>
      <c r="J18" s="107" t="s">
        <v>1799</v>
      </c>
      <c r="K18" s="109" t="s">
        <v>1952</v>
      </c>
      <c r="L18" s="32">
        <v>0</v>
      </c>
      <c r="M18" s="32">
        <v>1819</v>
      </c>
      <c r="N18" s="109" t="s">
        <v>1088</v>
      </c>
      <c r="O18" s="57">
        <f t="shared" si="0"/>
        <v>5873.2</v>
      </c>
      <c r="P18" s="25">
        <v>2036</v>
      </c>
      <c r="Q18" s="110" t="s">
        <v>2101</v>
      </c>
      <c r="R18" s="21">
        <v>0</v>
      </c>
      <c r="S18" s="2"/>
    </row>
    <row r="19" spans="1:19" s="9" customFormat="1" x14ac:dyDescent="0.2">
      <c r="A19" s="7">
        <v>10</v>
      </c>
      <c r="B19" s="18">
        <v>4613</v>
      </c>
      <c r="C19" s="108" t="s">
        <v>1975</v>
      </c>
      <c r="D19" s="76">
        <v>220785</v>
      </c>
      <c r="E19" s="108" t="s">
        <v>1942</v>
      </c>
      <c r="F19" s="80" t="s">
        <v>1528</v>
      </c>
      <c r="G19" s="114">
        <v>1217.05</v>
      </c>
      <c r="H19" s="29" t="s">
        <v>20</v>
      </c>
      <c r="I19" s="29" t="s">
        <v>19</v>
      </c>
      <c r="J19" s="107" t="s">
        <v>1799</v>
      </c>
      <c r="K19" s="109" t="s">
        <v>1088</v>
      </c>
      <c r="L19" s="32">
        <v>0</v>
      </c>
      <c r="M19" s="32">
        <v>242</v>
      </c>
      <c r="N19" s="109" t="s">
        <v>1977</v>
      </c>
      <c r="O19" s="57">
        <f t="shared" si="0"/>
        <v>1217.05</v>
      </c>
      <c r="P19" s="25">
        <v>2036</v>
      </c>
      <c r="Q19" s="110" t="s">
        <v>2101</v>
      </c>
      <c r="R19" s="21">
        <v>0</v>
      </c>
      <c r="S19" s="2"/>
    </row>
    <row r="20" spans="1:19" s="9" customFormat="1" x14ac:dyDescent="0.2">
      <c r="A20" s="7">
        <v>11</v>
      </c>
      <c r="B20" s="18">
        <v>4614</v>
      </c>
      <c r="C20" s="108" t="s">
        <v>1975</v>
      </c>
      <c r="D20" s="76">
        <v>220882</v>
      </c>
      <c r="E20" s="108" t="s">
        <v>2072</v>
      </c>
      <c r="F20" s="80" t="s">
        <v>1528</v>
      </c>
      <c r="G20" s="114">
        <v>1871.19</v>
      </c>
      <c r="H20" s="29" t="s">
        <v>20</v>
      </c>
      <c r="I20" s="29" t="s">
        <v>19</v>
      </c>
      <c r="J20" s="107" t="s">
        <v>1799</v>
      </c>
      <c r="K20" s="109" t="s">
        <v>1088</v>
      </c>
      <c r="L20" s="32">
        <v>0</v>
      </c>
      <c r="M20" s="32">
        <v>244</v>
      </c>
      <c r="N20" s="109" t="s">
        <v>1977</v>
      </c>
      <c r="O20" s="57">
        <f t="shared" si="0"/>
        <v>1871.19</v>
      </c>
      <c r="P20" s="25">
        <v>2036</v>
      </c>
      <c r="Q20" s="110" t="s">
        <v>2101</v>
      </c>
      <c r="R20" s="21">
        <v>0</v>
      </c>
      <c r="S20" s="2"/>
    </row>
    <row r="21" spans="1:19" s="9" customFormat="1" x14ac:dyDescent="0.2">
      <c r="A21" s="7">
        <v>12</v>
      </c>
      <c r="B21" s="18">
        <v>4621</v>
      </c>
      <c r="C21" s="108" t="s">
        <v>1979</v>
      </c>
      <c r="D21" s="76">
        <v>220970</v>
      </c>
      <c r="E21" s="108" t="s">
        <v>1967</v>
      </c>
      <c r="F21" s="80" t="s">
        <v>1528</v>
      </c>
      <c r="G21" s="114">
        <v>2781.54</v>
      </c>
      <c r="H21" s="29" t="s">
        <v>20</v>
      </c>
      <c r="I21" s="29" t="s">
        <v>19</v>
      </c>
      <c r="J21" s="107" t="s">
        <v>1799</v>
      </c>
      <c r="K21" s="109" t="s">
        <v>1971</v>
      </c>
      <c r="L21" s="32">
        <v>0</v>
      </c>
      <c r="M21" s="32">
        <v>246</v>
      </c>
      <c r="N21" s="109" t="s">
        <v>1977</v>
      </c>
      <c r="O21" s="57">
        <f t="shared" si="0"/>
        <v>2781.54</v>
      </c>
      <c r="P21" s="25">
        <v>2036</v>
      </c>
      <c r="Q21" s="110" t="s">
        <v>2101</v>
      </c>
      <c r="R21" s="21">
        <v>0</v>
      </c>
      <c r="S21" s="2"/>
    </row>
    <row r="22" spans="1:19" s="9" customFormat="1" x14ac:dyDescent="0.2">
      <c r="A22" s="7">
        <v>13</v>
      </c>
      <c r="B22" s="18">
        <v>4616</v>
      </c>
      <c r="C22" s="108" t="s">
        <v>1975</v>
      </c>
      <c r="D22" s="76">
        <v>221102</v>
      </c>
      <c r="E22" s="108" t="s">
        <v>1968</v>
      </c>
      <c r="F22" s="80" t="s">
        <v>1528</v>
      </c>
      <c r="G22" s="114">
        <v>12081.59</v>
      </c>
      <c r="H22" s="29" t="s">
        <v>20</v>
      </c>
      <c r="I22" s="29" t="s">
        <v>19</v>
      </c>
      <c r="J22" s="107" t="s">
        <v>1799</v>
      </c>
      <c r="K22" s="109" t="s">
        <v>1088</v>
      </c>
      <c r="L22" s="32">
        <v>0</v>
      </c>
      <c r="M22" s="32">
        <v>243</v>
      </c>
      <c r="N22" s="109" t="s">
        <v>1977</v>
      </c>
      <c r="O22" s="57">
        <f t="shared" si="0"/>
        <v>12081.59</v>
      </c>
      <c r="P22" s="25">
        <v>2036</v>
      </c>
      <c r="Q22" s="110" t="s">
        <v>2101</v>
      </c>
      <c r="R22" s="21">
        <v>0</v>
      </c>
      <c r="S22" s="2"/>
    </row>
    <row r="23" spans="1:19" x14ac:dyDescent="0.2">
      <c r="A23" s="7">
        <v>14</v>
      </c>
      <c r="B23" s="18">
        <v>4617</v>
      </c>
      <c r="C23" s="108" t="s">
        <v>1975</v>
      </c>
      <c r="D23" s="76">
        <v>221152</v>
      </c>
      <c r="E23" s="108" t="s">
        <v>1968</v>
      </c>
      <c r="F23" s="80" t="s">
        <v>1528</v>
      </c>
      <c r="G23" s="114">
        <v>7764.56</v>
      </c>
      <c r="H23" s="29" t="s">
        <v>20</v>
      </c>
      <c r="I23" s="29" t="s">
        <v>19</v>
      </c>
      <c r="J23" s="107" t="s">
        <v>1799</v>
      </c>
      <c r="K23" s="109" t="s">
        <v>1971</v>
      </c>
      <c r="L23" s="32">
        <v>0</v>
      </c>
      <c r="M23" s="32">
        <v>245</v>
      </c>
      <c r="N23" s="109" t="s">
        <v>1977</v>
      </c>
      <c r="O23" s="57">
        <f>G23</f>
        <v>7764.56</v>
      </c>
      <c r="P23" s="25">
        <v>2036</v>
      </c>
      <c r="Q23" s="110" t="s">
        <v>2101</v>
      </c>
      <c r="R23" s="21">
        <v>0</v>
      </c>
    </row>
    <row r="24" spans="1:19" x14ac:dyDescent="0.2">
      <c r="A24" s="7">
        <v>15</v>
      </c>
      <c r="B24" s="18">
        <v>4832</v>
      </c>
      <c r="C24" s="108" t="s">
        <v>2104</v>
      </c>
      <c r="D24" s="76">
        <v>23804401</v>
      </c>
      <c r="E24" s="108" t="s">
        <v>2105</v>
      </c>
      <c r="F24" s="80" t="s">
        <v>1453</v>
      </c>
      <c r="G24" s="114">
        <v>1643</v>
      </c>
      <c r="H24" s="113" t="s">
        <v>1180</v>
      </c>
      <c r="I24" s="29" t="s">
        <v>19</v>
      </c>
      <c r="J24" s="107" t="s">
        <v>1814</v>
      </c>
      <c r="K24" s="109" t="s">
        <v>2078</v>
      </c>
      <c r="L24" s="32">
        <v>0</v>
      </c>
      <c r="M24" s="32">
        <v>2123</v>
      </c>
      <c r="N24" s="109" t="s">
        <v>2088</v>
      </c>
      <c r="O24" s="57">
        <f>G24</f>
        <v>1643</v>
      </c>
      <c r="P24" s="25">
        <v>131</v>
      </c>
      <c r="Q24" s="110" t="s">
        <v>2101</v>
      </c>
      <c r="R24" s="21">
        <v>0</v>
      </c>
    </row>
    <row r="25" spans="1:19" x14ac:dyDescent="0.2">
      <c r="A25" s="7">
        <v>16</v>
      </c>
      <c r="B25" s="18">
        <v>4831</v>
      </c>
      <c r="C25" s="108" t="s">
        <v>2104</v>
      </c>
      <c r="D25" s="76">
        <v>23804531</v>
      </c>
      <c r="E25" s="108" t="s">
        <v>2105</v>
      </c>
      <c r="F25" s="80" t="s">
        <v>1453</v>
      </c>
      <c r="G25" s="114">
        <v>1237</v>
      </c>
      <c r="H25" s="113" t="s">
        <v>1180</v>
      </c>
      <c r="I25" s="29" t="s">
        <v>19</v>
      </c>
      <c r="J25" s="107" t="s">
        <v>1814</v>
      </c>
      <c r="K25" s="109" t="s">
        <v>2078</v>
      </c>
      <c r="L25" s="32">
        <v>0</v>
      </c>
      <c r="M25" s="32">
        <v>2122</v>
      </c>
      <c r="N25" s="109" t="s">
        <v>2088</v>
      </c>
      <c r="O25" s="57">
        <f>G25</f>
        <v>1237</v>
      </c>
      <c r="P25" s="25">
        <v>131</v>
      </c>
      <c r="Q25" s="110" t="s">
        <v>2101</v>
      </c>
      <c r="R25" s="21">
        <v>0</v>
      </c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  <mergeCell ref="A6:A8"/>
    <mergeCell ref="B6:C6"/>
    <mergeCell ref="D6:G6"/>
    <mergeCell ref="H6:H8"/>
    <mergeCell ref="I6:I8"/>
  </mergeCells>
  <pageMargins left="0.7" right="0.7" top="0.75" bottom="0.75" header="0.3" footer="0.3"/>
</worksheet>
</file>

<file path=xl/worksheets/sheet1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35081F-B453-4220-A2A4-0B5185B627F8}">
  <dimension ref="A1:AC10"/>
  <sheetViews>
    <sheetView workbookViewId="0">
      <selection activeCell="F10" sqref="F10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>
        <v>4625</v>
      </c>
      <c r="C10" s="108" t="s">
        <v>1979</v>
      </c>
      <c r="D10" s="76">
        <v>27990708</v>
      </c>
      <c r="E10" s="108" t="s">
        <v>1984</v>
      </c>
      <c r="F10" s="80" t="s">
        <v>2106</v>
      </c>
      <c r="G10" s="114">
        <v>88.68</v>
      </c>
      <c r="H10" s="29" t="s">
        <v>20</v>
      </c>
      <c r="I10" s="29" t="s">
        <v>19</v>
      </c>
      <c r="J10" s="107" t="s">
        <v>1058</v>
      </c>
      <c r="K10" s="109" t="s">
        <v>1793</v>
      </c>
      <c r="L10" s="32">
        <v>0</v>
      </c>
      <c r="M10" s="32">
        <v>275</v>
      </c>
      <c r="N10" s="109" t="s">
        <v>2030</v>
      </c>
      <c r="O10" s="57">
        <f>G10</f>
        <v>88.68</v>
      </c>
      <c r="P10" s="25">
        <v>2041</v>
      </c>
      <c r="Q10" s="110" t="s">
        <v>2107</v>
      </c>
      <c r="R10" s="21">
        <v>0</v>
      </c>
      <c r="S10" s="2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  <mergeCell ref="A6:A8"/>
    <mergeCell ref="B6:C6"/>
    <mergeCell ref="D6:G6"/>
    <mergeCell ref="H6:H8"/>
    <mergeCell ref="I6:I8"/>
  </mergeCells>
  <pageMargins left="0.7" right="0.7" top="0.75" bottom="0.75" header="0.3" footer="0.3"/>
</worksheet>
</file>

<file path=xl/worksheets/sheet1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CB243B-AF30-4058-B7D1-3E12C26BD991}">
  <dimension ref="A1:AC18"/>
  <sheetViews>
    <sheetView topLeftCell="A4" workbookViewId="0">
      <selection activeCell="D13" sqref="D13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5.5" x14ac:dyDescent="0.2">
      <c r="A10" s="7">
        <v>1</v>
      </c>
      <c r="B10" s="18">
        <v>4627</v>
      </c>
      <c r="C10" s="108" t="s">
        <v>1979</v>
      </c>
      <c r="D10" s="76">
        <v>928</v>
      </c>
      <c r="E10" s="108" t="s">
        <v>1979</v>
      </c>
      <c r="F10" s="78" t="s">
        <v>1603</v>
      </c>
      <c r="G10" s="79">
        <v>45015.49</v>
      </c>
      <c r="H10" s="29" t="s">
        <v>20</v>
      </c>
      <c r="I10" s="29" t="s">
        <v>19</v>
      </c>
      <c r="J10" s="107" t="s">
        <v>2109</v>
      </c>
      <c r="K10" s="109" t="s">
        <v>2010</v>
      </c>
      <c r="L10" s="32">
        <v>0</v>
      </c>
      <c r="M10" s="32">
        <v>252</v>
      </c>
      <c r="N10" s="109" t="s">
        <v>1977</v>
      </c>
      <c r="O10" s="57">
        <f t="shared" ref="O10:O18" si="0">G10</f>
        <v>45015.49</v>
      </c>
      <c r="P10" s="25">
        <v>2055</v>
      </c>
      <c r="Q10" s="110" t="s">
        <v>2110</v>
      </c>
      <c r="R10" s="21">
        <v>0</v>
      </c>
      <c r="S10" s="2"/>
    </row>
    <row r="11" spans="1:29" s="9" customFormat="1" ht="38.25" x14ac:dyDescent="0.2">
      <c r="A11" s="7">
        <v>2</v>
      </c>
      <c r="B11" s="18">
        <v>4624</v>
      </c>
      <c r="C11" s="108" t="s">
        <v>1979</v>
      </c>
      <c r="D11" s="76">
        <v>3572</v>
      </c>
      <c r="E11" s="108" t="s">
        <v>2114</v>
      </c>
      <c r="F11" s="80" t="s">
        <v>1855</v>
      </c>
      <c r="G11" s="114">
        <v>11067</v>
      </c>
      <c r="H11" s="29" t="s">
        <v>20</v>
      </c>
      <c r="I11" s="29" t="s">
        <v>19</v>
      </c>
      <c r="J11" s="107" t="s">
        <v>2115</v>
      </c>
      <c r="K11" s="109" t="s">
        <v>2010</v>
      </c>
      <c r="L11" s="32">
        <v>0</v>
      </c>
      <c r="M11" s="32">
        <v>235</v>
      </c>
      <c r="N11" s="109" t="s">
        <v>1977</v>
      </c>
      <c r="O11" s="57">
        <f t="shared" si="0"/>
        <v>11067</v>
      </c>
      <c r="P11" s="25">
        <v>2056</v>
      </c>
      <c r="Q11" s="110" t="s">
        <v>2110</v>
      </c>
      <c r="R11" s="21">
        <v>0</v>
      </c>
      <c r="S11" s="2"/>
    </row>
    <row r="12" spans="1:29" s="9" customFormat="1" ht="24" x14ac:dyDescent="0.2">
      <c r="A12" s="7">
        <v>3</v>
      </c>
      <c r="B12" s="18">
        <v>4643</v>
      </c>
      <c r="C12" s="108" t="s">
        <v>1942</v>
      </c>
      <c r="D12" s="76">
        <v>5332</v>
      </c>
      <c r="E12" s="108" t="s">
        <v>1942</v>
      </c>
      <c r="F12" s="80" t="s">
        <v>1690</v>
      </c>
      <c r="G12" s="114">
        <v>2541.7199999999998</v>
      </c>
      <c r="H12" s="29" t="s">
        <v>20</v>
      </c>
      <c r="I12" s="29" t="s">
        <v>19</v>
      </c>
      <c r="J12" s="107" t="s">
        <v>1827</v>
      </c>
      <c r="K12" s="109" t="s">
        <v>1977</v>
      </c>
      <c r="L12" s="32">
        <v>0</v>
      </c>
      <c r="M12" s="32">
        <v>260</v>
      </c>
      <c r="N12" s="109" t="s">
        <v>1793</v>
      </c>
      <c r="O12" s="57">
        <f t="shared" si="0"/>
        <v>2541.7199999999998</v>
      </c>
      <c r="P12" s="25">
        <v>2057</v>
      </c>
      <c r="Q12" s="110" t="s">
        <v>2110</v>
      </c>
      <c r="R12" s="21">
        <v>0</v>
      </c>
      <c r="S12" s="2"/>
    </row>
    <row r="13" spans="1:29" s="9" customFormat="1" ht="25.5" x14ac:dyDescent="0.2">
      <c r="A13" s="7">
        <v>4</v>
      </c>
      <c r="B13" s="18">
        <v>4622</v>
      </c>
      <c r="C13" s="108" t="s">
        <v>1979</v>
      </c>
      <c r="D13" s="76">
        <v>14114117</v>
      </c>
      <c r="E13" s="108" t="s">
        <v>1975</v>
      </c>
      <c r="F13" s="80" t="s">
        <v>1187</v>
      </c>
      <c r="G13" s="114">
        <v>214.2</v>
      </c>
      <c r="H13" s="29" t="s">
        <v>20</v>
      </c>
      <c r="I13" s="29" t="s">
        <v>19</v>
      </c>
      <c r="J13" s="107" t="s">
        <v>2111</v>
      </c>
      <c r="K13" s="109" t="s">
        <v>2010</v>
      </c>
      <c r="L13" s="32">
        <v>0</v>
      </c>
      <c r="M13" s="32">
        <v>236</v>
      </c>
      <c r="N13" s="109" t="s">
        <v>1977</v>
      </c>
      <c r="O13" s="57">
        <f t="shared" si="0"/>
        <v>214.2</v>
      </c>
      <c r="P13" s="25">
        <v>2058</v>
      </c>
      <c r="Q13" s="110" t="s">
        <v>2110</v>
      </c>
      <c r="R13" s="21">
        <v>0</v>
      </c>
      <c r="S13" s="2"/>
    </row>
    <row r="14" spans="1:29" s="9" customFormat="1" x14ac:dyDescent="0.2">
      <c r="A14" s="7">
        <v>5</v>
      </c>
      <c r="B14" s="18">
        <v>4634</v>
      </c>
      <c r="C14" s="108" t="s">
        <v>1983</v>
      </c>
      <c r="D14" s="76">
        <v>16220</v>
      </c>
      <c r="E14" s="108" t="s">
        <v>1896</v>
      </c>
      <c r="F14" s="80" t="s">
        <v>364</v>
      </c>
      <c r="G14" s="114">
        <v>11322.78</v>
      </c>
      <c r="H14" s="29" t="s">
        <v>20</v>
      </c>
      <c r="I14" s="29" t="s">
        <v>19</v>
      </c>
      <c r="J14" s="107" t="s">
        <v>2112</v>
      </c>
      <c r="K14" s="109" t="s">
        <v>1977</v>
      </c>
      <c r="L14" s="32">
        <v>0</v>
      </c>
      <c r="M14" s="32">
        <v>259</v>
      </c>
      <c r="N14" s="109" t="s">
        <v>1793</v>
      </c>
      <c r="O14" s="57">
        <f t="shared" si="0"/>
        <v>11322.78</v>
      </c>
      <c r="P14" s="25">
        <v>2059</v>
      </c>
      <c r="Q14" s="110" t="s">
        <v>2110</v>
      </c>
      <c r="R14" s="21">
        <v>0</v>
      </c>
      <c r="S14" s="2"/>
    </row>
    <row r="15" spans="1:29" s="9" customFormat="1" ht="25.5" x14ac:dyDescent="0.2">
      <c r="A15" s="7">
        <v>6</v>
      </c>
      <c r="B15" s="18">
        <v>4628</v>
      </c>
      <c r="C15" s="108" t="s">
        <v>1979</v>
      </c>
      <c r="D15" s="76">
        <v>2511</v>
      </c>
      <c r="E15" s="108" t="s">
        <v>1785</v>
      </c>
      <c r="F15" s="78" t="s">
        <v>2108</v>
      </c>
      <c r="G15" s="79">
        <v>1231.6500000000001</v>
      </c>
      <c r="H15" s="29" t="s">
        <v>20</v>
      </c>
      <c r="I15" s="29" t="s">
        <v>19</v>
      </c>
      <c r="J15" s="107" t="s">
        <v>2113</v>
      </c>
      <c r="K15" s="109" t="s">
        <v>2010</v>
      </c>
      <c r="L15" s="32">
        <v>0</v>
      </c>
      <c r="M15" s="32">
        <v>255</v>
      </c>
      <c r="N15" s="109" t="s">
        <v>1793</v>
      </c>
      <c r="O15" s="57">
        <f t="shared" si="0"/>
        <v>1231.6500000000001</v>
      </c>
      <c r="P15" s="25">
        <v>2060</v>
      </c>
      <c r="Q15" s="110" t="s">
        <v>2110</v>
      </c>
      <c r="R15" s="21">
        <v>0</v>
      </c>
      <c r="S15" s="2"/>
    </row>
    <row r="16" spans="1:29" s="9" customFormat="1" ht="25.5" x14ac:dyDescent="0.2">
      <c r="A16" s="7">
        <v>7</v>
      </c>
      <c r="B16" s="18">
        <v>4653</v>
      </c>
      <c r="C16" s="108" t="s">
        <v>2102</v>
      </c>
      <c r="D16" s="76">
        <v>2567</v>
      </c>
      <c r="E16" s="108" t="s">
        <v>2102</v>
      </c>
      <c r="F16" s="78" t="s">
        <v>2108</v>
      </c>
      <c r="G16" s="79">
        <v>-1231.6500000000001</v>
      </c>
      <c r="H16" s="29" t="s">
        <v>20</v>
      </c>
      <c r="I16" s="29" t="s">
        <v>19</v>
      </c>
      <c r="J16" s="107" t="s">
        <v>2113</v>
      </c>
      <c r="K16" s="109" t="s">
        <v>1793</v>
      </c>
      <c r="L16" s="32">
        <v>0</v>
      </c>
      <c r="M16" s="32">
        <v>256</v>
      </c>
      <c r="N16" s="109" t="s">
        <v>1793</v>
      </c>
      <c r="O16" s="57">
        <f t="shared" si="0"/>
        <v>-1231.6500000000001</v>
      </c>
      <c r="P16" s="25">
        <v>2060</v>
      </c>
      <c r="Q16" s="110" t="s">
        <v>2110</v>
      </c>
      <c r="R16" s="21">
        <v>0</v>
      </c>
      <c r="S16" s="2"/>
    </row>
    <row r="17" spans="1:19" s="9" customFormat="1" ht="25.5" x14ac:dyDescent="0.2">
      <c r="A17" s="7">
        <v>8</v>
      </c>
      <c r="B17" s="18">
        <v>4654</v>
      </c>
      <c r="C17" s="108" t="s">
        <v>2102</v>
      </c>
      <c r="D17" s="76">
        <v>2568</v>
      </c>
      <c r="E17" s="108" t="s">
        <v>2102</v>
      </c>
      <c r="F17" s="78" t="s">
        <v>2108</v>
      </c>
      <c r="G17" s="79">
        <v>1231.6500000000001</v>
      </c>
      <c r="H17" s="29" t="s">
        <v>20</v>
      </c>
      <c r="I17" s="29" t="s">
        <v>19</v>
      </c>
      <c r="J17" s="107" t="s">
        <v>2113</v>
      </c>
      <c r="K17" s="109" t="s">
        <v>1793</v>
      </c>
      <c r="L17" s="32">
        <v>0</v>
      </c>
      <c r="M17" s="32">
        <v>257</v>
      </c>
      <c r="N17" s="109" t="s">
        <v>1793</v>
      </c>
      <c r="O17" s="57">
        <f t="shared" si="0"/>
        <v>1231.6500000000001</v>
      </c>
      <c r="P17" s="25">
        <v>2060</v>
      </c>
      <c r="Q17" s="110" t="s">
        <v>2110</v>
      </c>
      <c r="R17" s="21">
        <v>0</v>
      </c>
      <c r="S17" s="2"/>
    </row>
    <row r="18" spans="1:19" s="9" customFormat="1" x14ac:dyDescent="0.2">
      <c r="A18" s="7">
        <v>9</v>
      </c>
      <c r="B18" s="18">
        <v>4626</v>
      </c>
      <c r="C18" s="108" t="s">
        <v>1979</v>
      </c>
      <c r="D18" s="76">
        <v>137669</v>
      </c>
      <c r="E18" s="108" t="s">
        <v>1975</v>
      </c>
      <c r="F18" s="78" t="s">
        <v>148</v>
      </c>
      <c r="G18" s="79">
        <v>9342.81</v>
      </c>
      <c r="H18" s="29" t="s">
        <v>20</v>
      </c>
      <c r="I18" s="29" t="s">
        <v>19</v>
      </c>
      <c r="J18" s="107" t="s">
        <v>1773</v>
      </c>
      <c r="K18" s="109" t="s">
        <v>1971</v>
      </c>
      <c r="L18" s="32">
        <v>0</v>
      </c>
      <c r="M18" s="32">
        <v>247</v>
      </c>
      <c r="N18" s="109" t="s">
        <v>1977</v>
      </c>
      <c r="O18" s="57">
        <f t="shared" si="0"/>
        <v>9342.81</v>
      </c>
      <c r="P18" s="25">
        <v>2061</v>
      </c>
      <c r="Q18" s="110" t="s">
        <v>2110</v>
      </c>
      <c r="R18" s="21">
        <v>0</v>
      </c>
      <c r="S18" s="2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  <mergeCell ref="A6:A8"/>
    <mergeCell ref="B6:C6"/>
    <mergeCell ref="D6:G6"/>
    <mergeCell ref="H6:H8"/>
    <mergeCell ref="I6:I8"/>
  </mergeCells>
  <pageMargins left="0.7" right="0.7" top="0.75" bottom="0.75" header="0.3" footer="0.3"/>
</worksheet>
</file>

<file path=xl/worksheets/sheet1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19650B-54BC-4D00-AD3A-D157E490BFE5}">
  <dimension ref="A1:AC17"/>
  <sheetViews>
    <sheetView workbookViewId="0">
      <selection activeCell="M17" sqref="M17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5.5" x14ac:dyDescent="0.2">
      <c r="A10" s="7">
        <v>1</v>
      </c>
      <c r="B10" s="18">
        <v>4701</v>
      </c>
      <c r="C10" s="108" t="s">
        <v>2120</v>
      </c>
      <c r="D10" s="76">
        <v>485127</v>
      </c>
      <c r="E10" s="108" t="s">
        <v>1979</v>
      </c>
      <c r="F10" s="80" t="s">
        <v>128</v>
      </c>
      <c r="G10" s="112">
        <v>59.5</v>
      </c>
      <c r="H10" s="29" t="s">
        <v>20</v>
      </c>
      <c r="I10" s="29" t="s">
        <v>19</v>
      </c>
      <c r="J10" s="107" t="s">
        <v>2119</v>
      </c>
      <c r="K10" s="109" t="s">
        <v>2006</v>
      </c>
      <c r="L10" s="32">
        <v>0</v>
      </c>
      <c r="M10" s="32">
        <v>1884</v>
      </c>
      <c r="N10" s="109" t="s">
        <v>2002</v>
      </c>
      <c r="O10" s="57">
        <f>G10</f>
        <v>59.5</v>
      </c>
      <c r="P10" s="25">
        <v>2068</v>
      </c>
      <c r="Q10" s="110" t="s">
        <v>2121</v>
      </c>
      <c r="R10" s="21">
        <v>0</v>
      </c>
      <c r="S10" s="2"/>
    </row>
    <row r="11" spans="1:29" s="9" customFormat="1" ht="25.5" x14ac:dyDescent="0.2">
      <c r="A11" s="7">
        <v>2</v>
      </c>
      <c r="B11" s="18">
        <v>4645</v>
      </c>
      <c r="C11" s="108" t="s">
        <v>2102</v>
      </c>
      <c r="D11" s="76">
        <v>424</v>
      </c>
      <c r="E11" s="108" t="s">
        <v>2102</v>
      </c>
      <c r="F11" s="80" t="s">
        <v>2116</v>
      </c>
      <c r="G11" s="112">
        <v>5000</v>
      </c>
      <c r="H11" s="29" t="s">
        <v>20</v>
      </c>
      <c r="I11" s="29" t="s">
        <v>19</v>
      </c>
      <c r="J11" s="107" t="s">
        <v>2122</v>
      </c>
      <c r="K11" s="109" t="s">
        <v>1793</v>
      </c>
      <c r="L11" s="32">
        <v>0</v>
      </c>
      <c r="M11" s="32">
        <v>276</v>
      </c>
      <c r="N11" s="109" t="s">
        <v>2030</v>
      </c>
      <c r="O11" s="57">
        <f>G11</f>
        <v>5000</v>
      </c>
      <c r="P11" s="25">
        <v>2069</v>
      </c>
      <c r="Q11" s="110" t="s">
        <v>2121</v>
      </c>
      <c r="R11" s="21">
        <v>0</v>
      </c>
      <c r="S11" s="2"/>
    </row>
    <row r="12" spans="1:29" s="9" customFormat="1" x14ac:dyDescent="0.2">
      <c r="A12" s="7">
        <v>3</v>
      </c>
      <c r="B12" s="18">
        <v>4636</v>
      </c>
      <c r="C12" s="108" t="s">
        <v>1983</v>
      </c>
      <c r="D12" s="76">
        <v>18024</v>
      </c>
      <c r="E12" s="108" t="s">
        <v>1923</v>
      </c>
      <c r="F12" s="80" t="s">
        <v>2117</v>
      </c>
      <c r="G12" s="112">
        <v>700.91</v>
      </c>
      <c r="H12" s="29" t="s">
        <v>20</v>
      </c>
      <c r="I12" s="29" t="s">
        <v>19</v>
      </c>
      <c r="J12" s="107" t="s">
        <v>2123</v>
      </c>
      <c r="K12" s="109" t="s">
        <v>1977</v>
      </c>
      <c r="L12" s="32">
        <v>0</v>
      </c>
      <c r="M12" s="32">
        <v>258</v>
      </c>
      <c r="N12" s="109" t="s">
        <v>1793</v>
      </c>
      <c r="O12" s="57">
        <f>G12</f>
        <v>700.91</v>
      </c>
      <c r="P12" s="25">
        <v>2070</v>
      </c>
      <c r="Q12" s="110" t="s">
        <v>2121</v>
      </c>
      <c r="R12" s="21">
        <v>0</v>
      </c>
      <c r="S12" s="2"/>
    </row>
    <row r="13" spans="1:29" s="9" customFormat="1" ht="25.5" x14ac:dyDescent="0.2">
      <c r="A13" s="7">
        <v>4</v>
      </c>
      <c r="B13" s="18">
        <v>4640</v>
      </c>
      <c r="C13" s="108" t="s">
        <v>1983</v>
      </c>
      <c r="D13" s="76">
        <v>14114118</v>
      </c>
      <c r="E13" s="108" t="s">
        <v>1975</v>
      </c>
      <c r="F13" s="80" t="s">
        <v>1187</v>
      </c>
      <c r="G13" s="112">
        <v>734.87</v>
      </c>
      <c r="H13" s="29" t="s">
        <v>20</v>
      </c>
      <c r="I13" s="29" t="s">
        <v>19</v>
      </c>
      <c r="J13" s="107" t="s">
        <v>2124</v>
      </c>
      <c r="K13" s="109" t="s">
        <v>1985</v>
      </c>
      <c r="L13" s="32">
        <v>0</v>
      </c>
      <c r="M13" s="32">
        <v>274</v>
      </c>
      <c r="N13" s="109" t="s">
        <v>2030</v>
      </c>
      <c r="O13" s="57">
        <f>G13</f>
        <v>734.87</v>
      </c>
      <c r="P13" s="25">
        <v>2071</v>
      </c>
      <c r="Q13" s="110" t="s">
        <v>2121</v>
      </c>
      <c r="R13" s="21">
        <v>0</v>
      </c>
      <c r="S13" s="2"/>
    </row>
    <row r="14" spans="1:29" s="9" customFormat="1" x14ac:dyDescent="0.2">
      <c r="A14" s="7">
        <v>5</v>
      </c>
      <c r="B14" s="18">
        <v>4784</v>
      </c>
      <c r="C14" s="108" t="s">
        <v>2079</v>
      </c>
      <c r="D14" s="76">
        <v>501</v>
      </c>
      <c r="E14" s="108" t="s">
        <v>2125</v>
      </c>
      <c r="F14" s="80" t="s">
        <v>2118</v>
      </c>
      <c r="G14" s="112">
        <v>3551.72</v>
      </c>
      <c r="H14" s="29" t="s">
        <v>20</v>
      </c>
      <c r="I14" s="29" t="s">
        <v>19</v>
      </c>
      <c r="J14" s="107" t="s">
        <v>2126</v>
      </c>
      <c r="K14" s="109" t="s">
        <v>2066</v>
      </c>
      <c r="L14" s="32">
        <v>0</v>
      </c>
      <c r="M14" s="32">
        <v>2026</v>
      </c>
      <c r="N14" s="109" t="s">
        <v>2056</v>
      </c>
      <c r="O14" s="57">
        <f t="shared" ref="O14:O16" si="0">G14</f>
        <v>3551.72</v>
      </c>
      <c r="P14" s="25">
        <v>2072</v>
      </c>
      <c r="Q14" s="110" t="s">
        <v>2121</v>
      </c>
      <c r="R14" s="21">
        <v>0</v>
      </c>
      <c r="S14" s="2"/>
    </row>
    <row r="15" spans="1:29" s="9" customFormat="1" x14ac:dyDescent="0.2">
      <c r="A15" s="7">
        <v>6</v>
      </c>
      <c r="B15" s="18">
        <v>4641</v>
      </c>
      <c r="C15" s="108" t="s">
        <v>1983</v>
      </c>
      <c r="D15" s="76">
        <v>153</v>
      </c>
      <c r="E15" s="108" t="s">
        <v>1983</v>
      </c>
      <c r="F15" s="80" t="s">
        <v>1543</v>
      </c>
      <c r="G15" s="112">
        <v>390.32</v>
      </c>
      <c r="H15" s="29" t="s">
        <v>20</v>
      </c>
      <c r="I15" s="29" t="s">
        <v>19</v>
      </c>
      <c r="J15" s="107" t="s">
        <v>2127</v>
      </c>
      <c r="K15" s="109" t="s">
        <v>1977</v>
      </c>
      <c r="L15" s="32">
        <v>0</v>
      </c>
      <c r="M15" s="32">
        <v>273</v>
      </c>
      <c r="N15" s="109" t="s">
        <v>2030</v>
      </c>
      <c r="O15" s="57">
        <f t="shared" si="0"/>
        <v>390.32</v>
      </c>
      <c r="P15" s="25">
        <v>2073</v>
      </c>
      <c r="Q15" s="110" t="s">
        <v>2121</v>
      </c>
      <c r="R15" s="21">
        <v>0</v>
      </c>
      <c r="S15" s="2"/>
    </row>
    <row r="16" spans="1:29" s="9" customFormat="1" ht="38.25" x14ac:dyDescent="0.2">
      <c r="A16" s="7">
        <v>7</v>
      </c>
      <c r="B16" s="18">
        <v>4838</v>
      </c>
      <c r="C16" s="108" t="s">
        <v>2128</v>
      </c>
      <c r="D16" s="76">
        <v>115382</v>
      </c>
      <c r="E16" s="108" t="s">
        <v>2063</v>
      </c>
      <c r="F16" s="80" t="s">
        <v>71</v>
      </c>
      <c r="G16" s="112">
        <v>1259.6500000000001</v>
      </c>
      <c r="H16" s="29" t="s">
        <v>20</v>
      </c>
      <c r="I16" s="29" t="s">
        <v>19</v>
      </c>
      <c r="J16" s="107" t="s">
        <v>1834</v>
      </c>
      <c r="K16" s="109" t="s">
        <v>2101</v>
      </c>
      <c r="L16" s="32">
        <v>0</v>
      </c>
      <c r="M16" s="32">
        <v>2187</v>
      </c>
      <c r="N16" s="109" t="s">
        <v>2107</v>
      </c>
      <c r="O16" s="57">
        <f t="shared" si="0"/>
        <v>1259.6500000000001</v>
      </c>
      <c r="P16" s="25">
        <v>2083</v>
      </c>
      <c r="Q16" s="110" t="s">
        <v>2121</v>
      </c>
      <c r="R16" s="21">
        <v>0</v>
      </c>
      <c r="S16" s="2"/>
    </row>
    <row r="17" spans="1:19" s="9" customFormat="1" ht="38.25" x14ac:dyDescent="0.2">
      <c r="A17" s="7">
        <v>8</v>
      </c>
      <c r="B17" s="18">
        <v>4837</v>
      </c>
      <c r="C17" s="108" t="s">
        <v>2129</v>
      </c>
      <c r="D17" s="76">
        <v>115892</v>
      </c>
      <c r="E17" s="108" t="s">
        <v>2129</v>
      </c>
      <c r="F17" s="80" t="s">
        <v>71</v>
      </c>
      <c r="G17" s="112">
        <f>971.36</f>
        <v>971.36</v>
      </c>
      <c r="H17" s="29" t="s">
        <v>20</v>
      </c>
      <c r="I17" s="29" t="s">
        <v>19</v>
      </c>
      <c r="J17" s="107" t="s">
        <v>1834</v>
      </c>
      <c r="K17" s="109" t="s">
        <v>2101</v>
      </c>
      <c r="L17" s="32">
        <v>0</v>
      </c>
      <c r="M17" s="32">
        <v>2186</v>
      </c>
      <c r="N17" s="109" t="s">
        <v>2107</v>
      </c>
      <c r="O17" s="57">
        <f>G17</f>
        <v>971.36</v>
      </c>
      <c r="P17" s="25">
        <v>2083</v>
      </c>
      <c r="Q17" s="110" t="s">
        <v>2121</v>
      </c>
      <c r="R17" s="21">
        <v>0</v>
      </c>
      <c r="S17" s="2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  <mergeCell ref="A6:A8"/>
    <mergeCell ref="B6:C6"/>
    <mergeCell ref="D6:G6"/>
    <mergeCell ref="H6:H8"/>
    <mergeCell ref="I6:I8"/>
  </mergeCells>
  <pageMargins left="0.7" right="0.7" top="0.75" bottom="0.75" header="0.3" footer="0.3"/>
</worksheet>
</file>

<file path=xl/worksheets/sheet1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940C6F-4EC3-4AAC-BCE9-DB0270CBE291}">
  <dimension ref="A1:AC16"/>
  <sheetViews>
    <sheetView workbookViewId="0">
      <selection activeCell="F9" sqref="F9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>
        <v>4782</v>
      </c>
      <c r="C10" s="108" t="s">
        <v>2103</v>
      </c>
      <c r="D10" s="76">
        <v>757</v>
      </c>
      <c r="E10" s="108" t="s">
        <v>2062</v>
      </c>
      <c r="F10" s="80" t="s">
        <v>1491</v>
      </c>
      <c r="G10" s="114">
        <f>26219.51</f>
        <v>26219.51</v>
      </c>
      <c r="H10" s="29" t="s">
        <v>20</v>
      </c>
      <c r="I10" s="29" t="s">
        <v>19</v>
      </c>
      <c r="J10" s="107" t="s">
        <v>2137</v>
      </c>
      <c r="K10" s="115" t="s">
        <v>2050</v>
      </c>
      <c r="L10" s="32">
        <v>0</v>
      </c>
      <c r="M10" s="32">
        <v>2033</v>
      </c>
      <c r="N10" s="109" t="s">
        <v>2056</v>
      </c>
      <c r="O10" s="57">
        <f t="shared" ref="O10:O16" si="0">G10</f>
        <v>26219.51</v>
      </c>
      <c r="P10" s="25">
        <v>2089</v>
      </c>
      <c r="Q10" s="110" t="s">
        <v>2130</v>
      </c>
      <c r="R10" s="21">
        <v>0</v>
      </c>
      <c r="S10" s="2"/>
    </row>
    <row r="11" spans="1:29" s="9" customFormat="1" x14ac:dyDescent="0.2">
      <c r="A11" s="7">
        <v>2</v>
      </c>
      <c r="B11" s="18">
        <v>4793</v>
      </c>
      <c r="C11" s="108" t="s">
        <v>2079</v>
      </c>
      <c r="D11" s="76">
        <v>762</v>
      </c>
      <c r="E11" s="108" t="s">
        <v>2062</v>
      </c>
      <c r="F11" s="80" t="s">
        <v>1491</v>
      </c>
      <c r="G11" s="114">
        <v>2104.8000000000002</v>
      </c>
      <c r="H11" s="29" t="s">
        <v>20</v>
      </c>
      <c r="I11" s="29" t="s">
        <v>19</v>
      </c>
      <c r="J11" s="107" t="s">
        <v>2136</v>
      </c>
      <c r="K11" s="115" t="s">
        <v>2056</v>
      </c>
      <c r="L11" s="32">
        <v>0</v>
      </c>
      <c r="M11" s="32">
        <v>2077</v>
      </c>
      <c r="N11" s="109" t="s">
        <v>2066</v>
      </c>
      <c r="O11" s="57">
        <f t="shared" si="0"/>
        <v>2104.8000000000002</v>
      </c>
      <c r="P11" s="25">
        <v>2089</v>
      </c>
      <c r="Q11" s="110" t="s">
        <v>2130</v>
      </c>
      <c r="R11" s="21">
        <v>0</v>
      </c>
      <c r="S11" s="2"/>
    </row>
    <row r="12" spans="1:29" s="9" customFormat="1" x14ac:dyDescent="0.2">
      <c r="A12" s="7">
        <v>3</v>
      </c>
      <c r="B12" s="18">
        <v>4639</v>
      </c>
      <c r="C12" s="108" t="s">
        <v>1983</v>
      </c>
      <c r="D12" s="76">
        <v>14114120</v>
      </c>
      <c r="E12" s="108" t="s">
        <v>1975</v>
      </c>
      <c r="F12" s="80" t="s">
        <v>1187</v>
      </c>
      <c r="G12" s="114">
        <f>1013.97</f>
        <v>1013.97</v>
      </c>
      <c r="H12" s="29" t="s">
        <v>20</v>
      </c>
      <c r="I12" s="29" t="s">
        <v>19</v>
      </c>
      <c r="J12" s="107" t="s">
        <v>2131</v>
      </c>
      <c r="K12" s="115" t="s">
        <v>2006</v>
      </c>
      <c r="L12" s="32">
        <v>0</v>
      </c>
      <c r="M12" s="32">
        <v>1880</v>
      </c>
      <c r="N12" s="109" t="s">
        <v>1997</v>
      </c>
      <c r="O12" s="57">
        <f t="shared" si="0"/>
        <v>1013.97</v>
      </c>
      <c r="P12" s="25">
        <v>2090</v>
      </c>
      <c r="Q12" s="110" t="s">
        <v>2130</v>
      </c>
      <c r="R12" s="21">
        <v>0</v>
      </c>
      <c r="S12" s="2"/>
    </row>
    <row r="13" spans="1:29" s="9" customFormat="1" x14ac:dyDescent="0.2">
      <c r="A13" s="7">
        <v>4</v>
      </c>
      <c r="B13" s="18">
        <v>4694</v>
      </c>
      <c r="C13" s="108" t="s">
        <v>2120</v>
      </c>
      <c r="D13" s="76">
        <v>10001878</v>
      </c>
      <c r="E13" s="108" t="s">
        <v>1975</v>
      </c>
      <c r="F13" s="80" t="s">
        <v>1187</v>
      </c>
      <c r="G13" s="114">
        <v>7.39</v>
      </c>
      <c r="H13" s="29" t="s">
        <v>20</v>
      </c>
      <c r="I13" s="29" t="s">
        <v>19</v>
      </c>
      <c r="J13" s="107" t="s">
        <v>2131</v>
      </c>
      <c r="K13" s="115" t="s">
        <v>2006</v>
      </c>
      <c r="L13" s="32">
        <v>0</v>
      </c>
      <c r="M13" s="32">
        <v>1881</v>
      </c>
      <c r="N13" s="109" t="s">
        <v>1997</v>
      </c>
      <c r="O13" s="57">
        <f t="shared" si="0"/>
        <v>7.39</v>
      </c>
      <c r="P13" s="25">
        <v>2090</v>
      </c>
      <c r="Q13" s="110" t="s">
        <v>2130</v>
      </c>
      <c r="R13" s="21">
        <v>0</v>
      </c>
      <c r="S13" s="2"/>
    </row>
    <row r="14" spans="1:29" s="9" customFormat="1" x14ac:dyDescent="0.2">
      <c r="A14" s="7">
        <v>5</v>
      </c>
      <c r="B14" s="18">
        <v>4646</v>
      </c>
      <c r="C14" s="108" t="s">
        <v>2102</v>
      </c>
      <c r="D14" s="76">
        <v>6998</v>
      </c>
      <c r="E14" s="108" t="s">
        <v>2102</v>
      </c>
      <c r="F14" s="80" t="s">
        <v>541</v>
      </c>
      <c r="G14" s="114">
        <v>3558.1</v>
      </c>
      <c r="H14" s="29" t="s">
        <v>20</v>
      </c>
      <c r="I14" s="29" t="s">
        <v>19</v>
      </c>
      <c r="J14" s="107" t="s">
        <v>2132</v>
      </c>
      <c r="K14" s="115" t="s">
        <v>1977</v>
      </c>
      <c r="L14" s="32">
        <v>0</v>
      </c>
      <c r="M14" s="32">
        <v>266</v>
      </c>
      <c r="N14" s="109" t="s">
        <v>1793</v>
      </c>
      <c r="O14" s="57">
        <f t="shared" si="0"/>
        <v>3558.1</v>
      </c>
      <c r="P14" s="25">
        <v>2091</v>
      </c>
      <c r="Q14" s="110" t="s">
        <v>2130</v>
      </c>
      <c r="R14" s="21">
        <v>0</v>
      </c>
      <c r="S14" s="2"/>
    </row>
    <row r="15" spans="1:29" s="9" customFormat="1" x14ac:dyDescent="0.2">
      <c r="A15" s="7">
        <v>6</v>
      </c>
      <c r="B15" s="18">
        <v>4859</v>
      </c>
      <c r="C15" s="108" t="s">
        <v>2134</v>
      </c>
      <c r="D15" s="76">
        <v>570</v>
      </c>
      <c r="E15" s="108" t="s">
        <v>2128</v>
      </c>
      <c r="F15" s="80" t="s">
        <v>132</v>
      </c>
      <c r="G15" s="79">
        <f>1660.05</f>
        <v>1660.05</v>
      </c>
      <c r="H15" s="29" t="s">
        <v>20</v>
      </c>
      <c r="I15" s="29" t="s">
        <v>19</v>
      </c>
      <c r="J15" s="107" t="s">
        <v>2133</v>
      </c>
      <c r="K15" s="115" t="s">
        <v>2107</v>
      </c>
      <c r="L15" s="32">
        <v>0</v>
      </c>
      <c r="M15" s="32">
        <v>2193</v>
      </c>
      <c r="N15" s="109" t="s">
        <v>2110</v>
      </c>
      <c r="O15" s="57">
        <f t="shared" si="0"/>
        <v>1660.05</v>
      </c>
      <c r="P15" s="25">
        <v>133</v>
      </c>
      <c r="Q15" s="110" t="s">
        <v>2130</v>
      </c>
      <c r="R15" s="21">
        <v>0</v>
      </c>
      <c r="S15" s="2"/>
    </row>
    <row r="16" spans="1:29" s="9" customFormat="1" x14ac:dyDescent="0.2">
      <c r="A16" s="7">
        <v>7</v>
      </c>
      <c r="B16" s="18">
        <v>4871</v>
      </c>
      <c r="C16" s="108" t="s">
        <v>2135</v>
      </c>
      <c r="D16" s="76">
        <v>569</v>
      </c>
      <c r="E16" s="108" t="s">
        <v>2128</v>
      </c>
      <c r="F16" s="80" t="s">
        <v>132</v>
      </c>
      <c r="G16" s="79">
        <v>2374.0500000000002</v>
      </c>
      <c r="H16" s="29" t="s">
        <v>20</v>
      </c>
      <c r="I16" s="29" t="s">
        <v>19</v>
      </c>
      <c r="J16" s="107" t="s">
        <v>2133</v>
      </c>
      <c r="K16" s="89" t="s">
        <v>2110</v>
      </c>
      <c r="L16" s="32">
        <v>0</v>
      </c>
      <c r="M16" s="32">
        <v>2201</v>
      </c>
      <c r="N16" s="109" t="s">
        <v>2121</v>
      </c>
      <c r="O16" s="57">
        <f t="shared" si="0"/>
        <v>2374.0500000000002</v>
      </c>
      <c r="P16" s="25">
        <v>133</v>
      </c>
      <c r="Q16" s="110" t="s">
        <v>2130</v>
      </c>
      <c r="R16" s="21">
        <v>0</v>
      </c>
      <c r="S16" s="2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  <mergeCell ref="A6:A8"/>
    <mergeCell ref="B6:C6"/>
    <mergeCell ref="D6:G6"/>
    <mergeCell ref="H6:H8"/>
    <mergeCell ref="I6:I8"/>
  </mergeCells>
  <pageMargins left="0.7" right="0.7" top="0.75" bottom="0.75" header="0.3" footer="0.3"/>
</worksheet>
</file>

<file path=xl/worksheets/sheet1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05B804-BEF1-4107-8482-D380D51BF571}">
  <dimension ref="A1:AC12"/>
  <sheetViews>
    <sheetView workbookViewId="0">
      <selection activeCell="K21" sqref="K21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5.5" x14ac:dyDescent="0.2">
      <c r="A10" s="7">
        <v>1</v>
      </c>
      <c r="B10" s="18">
        <v>4823</v>
      </c>
      <c r="C10" s="108" t="s">
        <v>2104</v>
      </c>
      <c r="D10" s="76">
        <v>2315706</v>
      </c>
      <c r="E10" s="108" t="s">
        <v>2081</v>
      </c>
      <c r="F10" s="80" t="s">
        <v>340</v>
      </c>
      <c r="G10" s="114">
        <v>3000</v>
      </c>
      <c r="H10" s="29" t="s">
        <v>20</v>
      </c>
      <c r="I10" s="29" t="s">
        <v>19</v>
      </c>
      <c r="J10" s="107" t="s">
        <v>2139</v>
      </c>
      <c r="K10" s="109" t="s">
        <v>2101</v>
      </c>
      <c r="L10" s="32">
        <v>0</v>
      </c>
      <c r="M10" s="32">
        <v>2185</v>
      </c>
      <c r="N10" s="109" t="s">
        <v>2107</v>
      </c>
      <c r="O10" s="57">
        <f t="shared" ref="O10:O12" si="0">G10</f>
        <v>3000</v>
      </c>
      <c r="P10" s="25">
        <v>2101</v>
      </c>
      <c r="Q10" s="110" t="s">
        <v>2140</v>
      </c>
      <c r="R10" s="21">
        <v>0</v>
      </c>
      <c r="S10" s="2"/>
    </row>
    <row r="11" spans="1:29" s="9" customFormat="1" x14ac:dyDescent="0.2">
      <c r="A11" s="7">
        <v>2</v>
      </c>
      <c r="B11" s="18">
        <v>4655</v>
      </c>
      <c r="C11" s="108" t="s">
        <v>1991</v>
      </c>
      <c r="D11" s="76">
        <v>178</v>
      </c>
      <c r="E11" s="108" t="s">
        <v>1903</v>
      </c>
      <c r="F11" s="80" t="s">
        <v>2138</v>
      </c>
      <c r="G11" s="114">
        <v>1950</v>
      </c>
      <c r="H11" s="29" t="s">
        <v>20</v>
      </c>
      <c r="I11" s="29" t="s">
        <v>19</v>
      </c>
      <c r="J11" s="107" t="s">
        <v>1816</v>
      </c>
      <c r="K11" s="109" t="s">
        <v>1985</v>
      </c>
      <c r="L11" s="32">
        <v>0</v>
      </c>
      <c r="M11" s="32">
        <v>272</v>
      </c>
      <c r="N11" s="109" t="s">
        <v>2030</v>
      </c>
      <c r="O11" s="57">
        <f t="shared" si="0"/>
        <v>1950</v>
      </c>
      <c r="P11" s="25">
        <v>2100</v>
      </c>
      <c r="Q11" s="110" t="s">
        <v>2140</v>
      </c>
      <c r="R11" s="21">
        <v>0</v>
      </c>
      <c r="S11" s="2"/>
    </row>
    <row r="12" spans="1:29" s="9" customFormat="1" x14ac:dyDescent="0.2">
      <c r="A12" s="7">
        <v>3</v>
      </c>
      <c r="B12" s="18">
        <v>4674</v>
      </c>
      <c r="C12" s="108" t="s">
        <v>2036</v>
      </c>
      <c r="D12" s="76">
        <v>137896</v>
      </c>
      <c r="E12" s="108" t="s">
        <v>1991</v>
      </c>
      <c r="F12" s="80" t="s">
        <v>148</v>
      </c>
      <c r="G12" s="114">
        <v>1127.0999999999999</v>
      </c>
      <c r="H12" s="29" t="s">
        <v>20</v>
      </c>
      <c r="I12" s="29" t="s">
        <v>19</v>
      </c>
      <c r="J12" s="107" t="s">
        <v>1842</v>
      </c>
      <c r="K12" s="109" t="s">
        <v>1985</v>
      </c>
      <c r="L12" s="32">
        <v>0</v>
      </c>
      <c r="M12" s="32">
        <v>1876</v>
      </c>
      <c r="N12" s="109" t="s">
        <v>1997</v>
      </c>
      <c r="O12" s="57">
        <f t="shared" si="0"/>
        <v>1127.0999999999999</v>
      </c>
      <c r="P12" s="25">
        <v>2103</v>
      </c>
      <c r="Q12" s="110" t="s">
        <v>2140</v>
      </c>
      <c r="R12" s="21">
        <v>0</v>
      </c>
      <c r="S12" s="2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  <mergeCell ref="A6:A8"/>
    <mergeCell ref="B6:C6"/>
    <mergeCell ref="D6:G6"/>
    <mergeCell ref="H6:H8"/>
    <mergeCell ref="I6:I8"/>
  </mergeCells>
  <pageMargins left="0.7" right="0.7" top="0.75" bottom="0.75" header="0.3" footer="0.3"/>
</worksheet>
</file>

<file path=xl/worksheets/sheet1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8F58F4-0206-44A9-B30E-983B3B7E952D}">
  <dimension ref="A1:AC10"/>
  <sheetViews>
    <sheetView workbookViewId="0">
      <selection activeCell="J28" sqref="J28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>
        <v>4870</v>
      </c>
      <c r="C10" s="108" t="s">
        <v>2121</v>
      </c>
      <c r="D10" s="76">
        <v>22232</v>
      </c>
      <c r="E10" s="108" t="s">
        <v>2121</v>
      </c>
      <c r="F10" s="80" t="s">
        <v>2141</v>
      </c>
      <c r="G10" s="114">
        <v>307.99</v>
      </c>
      <c r="H10" s="29" t="s">
        <v>20</v>
      </c>
      <c r="I10" s="29" t="s">
        <v>19</v>
      </c>
      <c r="J10" s="107" t="s">
        <v>1814</v>
      </c>
      <c r="K10" s="109" t="s">
        <v>2121</v>
      </c>
      <c r="L10" s="32">
        <v>0</v>
      </c>
      <c r="M10" s="32">
        <v>2198</v>
      </c>
      <c r="N10" s="109" t="s">
        <v>2121</v>
      </c>
      <c r="O10" s="57">
        <f t="shared" ref="O10" si="0">G10</f>
        <v>307.99</v>
      </c>
      <c r="P10" s="25">
        <v>2119</v>
      </c>
      <c r="Q10" s="110" t="s">
        <v>2142</v>
      </c>
      <c r="R10" s="21">
        <v>0</v>
      </c>
      <c r="S10" s="2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  <mergeCell ref="A6:A8"/>
    <mergeCell ref="B6:C6"/>
    <mergeCell ref="D6:G6"/>
    <mergeCell ref="H6:H8"/>
    <mergeCell ref="I6:I8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2:AC19"/>
  <sheetViews>
    <sheetView workbookViewId="0">
      <selection sqref="A1:IV65536"/>
    </sheetView>
  </sheetViews>
  <sheetFormatPr defaultRowHeight="20.100000000000001" customHeight="1" x14ac:dyDescent="0.2"/>
  <cols>
    <col min="1" max="1" width="7.140625" style="10" customWidth="1"/>
    <col min="2" max="2" width="9.7109375" style="6" customWidth="1"/>
    <col min="3" max="3" width="12.42578125" style="6" customWidth="1"/>
    <col min="4" max="4" width="10.85546875" style="6" customWidth="1"/>
    <col min="5" max="5" width="14.28515625" style="6" customWidth="1"/>
    <col min="6" max="6" width="20.140625" style="6" customWidth="1"/>
    <col min="7" max="7" width="12.42578125" style="6" customWidth="1"/>
    <col min="8" max="8" width="9.85546875" style="6" customWidth="1"/>
    <col min="9" max="9" width="15" style="6" customWidth="1"/>
    <col min="10" max="10" width="25.28515625" style="6" customWidth="1"/>
    <col min="11" max="11" width="13.28515625" style="6" customWidth="1"/>
    <col min="12" max="13" width="9.28515625" style="6" customWidth="1"/>
    <col min="14" max="14" width="10.42578125" style="6" customWidth="1"/>
    <col min="15" max="15" width="11.85546875" style="6" customWidth="1"/>
    <col min="16" max="16" width="11.28515625" style="6" customWidth="1"/>
    <col min="17" max="17" width="12.42578125" style="6" customWidth="1"/>
    <col min="18" max="18" width="8.710937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0.100000000000001" customHeight="1" x14ac:dyDescent="0.2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39" customHeight="1" x14ac:dyDescent="0.2">
      <c r="A10" s="27">
        <v>1</v>
      </c>
      <c r="B10" s="18">
        <v>36133</v>
      </c>
      <c r="C10" s="19" t="s">
        <v>56</v>
      </c>
      <c r="D10" s="18">
        <v>743</v>
      </c>
      <c r="E10" s="19" t="s">
        <v>45</v>
      </c>
      <c r="F10" s="29" t="s">
        <v>271</v>
      </c>
      <c r="G10" s="20">
        <v>25242.57</v>
      </c>
      <c r="H10" s="18" t="s">
        <v>20</v>
      </c>
      <c r="I10" s="18" t="s">
        <v>19</v>
      </c>
      <c r="J10" s="11" t="s">
        <v>321</v>
      </c>
      <c r="K10" s="19" t="s">
        <v>83</v>
      </c>
      <c r="L10" s="21">
        <v>0</v>
      </c>
      <c r="M10" s="21">
        <v>3290</v>
      </c>
      <c r="N10" s="19" t="s">
        <v>314</v>
      </c>
      <c r="O10" s="22">
        <f>G10</f>
        <v>25242.57</v>
      </c>
      <c r="P10" s="21">
        <v>4027</v>
      </c>
      <c r="Q10" s="23" t="s">
        <v>314</v>
      </c>
      <c r="R10" s="21">
        <v>0</v>
      </c>
      <c r="S10" s="2"/>
    </row>
    <row r="11" spans="1:29" ht="49.5" hidden="1" customHeight="1" x14ac:dyDescent="0.2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ref="O11:O19" si="0">G11</f>
        <v>0</v>
      </c>
      <c r="P11" s="21"/>
      <c r="Q11" s="12"/>
      <c r="R11" s="21"/>
    </row>
    <row r="12" spans="1:29" ht="29.25" customHeight="1" x14ac:dyDescent="0.2">
      <c r="A12" s="13">
        <v>2</v>
      </c>
      <c r="B12" s="14">
        <v>36206</v>
      </c>
      <c r="C12" s="24" t="s">
        <v>56</v>
      </c>
      <c r="D12" s="14">
        <v>2028299</v>
      </c>
      <c r="E12" s="24" t="s">
        <v>56</v>
      </c>
      <c r="F12" s="24" t="s">
        <v>322</v>
      </c>
      <c r="G12" s="14">
        <v>1834.54</v>
      </c>
      <c r="H12" s="18" t="s">
        <v>20</v>
      </c>
      <c r="I12" s="18" t="s">
        <v>19</v>
      </c>
      <c r="J12" s="25" t="s">
        <v>323</v>
      </c>
      <c r="K12" s="24" t="s">
        <v>83</v>
      </c>
      <c r="L12" s="14">
        <v>0</v>
      </c>
      <c r="M12" s="14">
        <v>3301</v>
      </c>
      <c r="N12" s="25" t="s">
        <v>314</v>
      </c>
      <c r="O12" s="22">
        <f t="shared" si="0"/>
        <v>1834.54</v>
      </c>
      <c r="P12" s="14">
        <v>4029</v>
      </c>
      <c r="Q12" s="24" t="s">
        <v>324</v>
      </c>
      <c r="R12" s="14">
        <v>0</v>
      </c>
    </row>
    <row r="13" spans="1:29" ht="28.5" customHeight="1" x14ac:dyDescent="0.2">
      <c r="A13" s="13">
        <v>3</v>
      </c>
      <c r="B13" s="14">
        <v>38842</v>
      </c>
      <c r="C13" s="24" t="s">
        <v>288</v>
      </c>
      <c r="D13" s="14">
        <v>93603</v>
      </c>
      <c r="E13" s="24" t="s">
        <v>325</v>
      </c>
      <c r="F13" s="24" t="s">
        <v>71</v>
      </c>
      <c r="G13" s="14">
        <v>458.29</v>
      </c>
      <c r="H13" s="18" t="s">
        <v>20</v>
      </c>
      <c r="I13" s="18" t="s">
        <v>19</v>
      </c>
      <c r="J13" s="21" t="s">
        <v>326</v>
      </c>
      <c r="K13" s="24" t="s">
        <v>314</v>
      </c>
      <c r="L13" s="14">
        <v>0</v>
      </c>
      <c r="M13" s="14">
        <v>3300</v>
      </c>
      <c r="N13" s="25" t="s">
        <v>314</v>
      </c>
      <c r="O13" s="22">
        <f t="shared" si="0"/>
        <v>458.29</v>
      </c>
      <c r="P13" s="14">
        <v>4028</v>
      </c>
      <c r="Q13" s="24" t="s">
        <v>324</v>
      </c>
      <c r="R13" s="14">
        <v>0</v>
      </c>
    </row>
    <row r="14" spans="1:29" ht="30" customHeight="1" x14ac:dyDescent="0.2">
      <c r="A14" s="13">
        <v>4</v>
      </c>
      <c r="B14" s="14">
        <v>36133</v>
      </c>
      <c r="C14" s="24" t="s">
        <v>56</v>
      </c>
      <c r="D14" s="14">
        <v>743</v>
      </c>
      <c r="E14" s="24" t="s">
        <v>45</v>
      </c>
      <c r="F14" s="24" t="s">
        <v>271</v>
      </c>
      <c r="G14" s="14">
        <v>25242.57</v>
      </c>
      <c r="H14" s="18" t="s">
        <v>20</v>
      </c>
      <c r="I14" s="18" t="s">
        <v>19</v>
      </c>
      <c r="J14" s="24" t="s">
        <v>327</v>
      </c>
      <c r="K14" s="24" t="s">
        <v>83</v>
      </c>
      <c r="L14" s="14">
        <v>0</v>
      </c>
      <c r="M14" s="14">
        <v>3290</v>
      </c>
      <c r="N14" s="25" t="s">
        <v>314</v>
      </c>
      <c r="O14" s="22">
        <f t="shared" si="0"/>
        <v>25242.57</v>
      </c>
      <c r="P14" s="14">
        <v>4027</v>
      </c>
      <c r="Q14" s="24" t="s">
        <v>324</v>
      </c>
      <c r="R14" s="14">
        <v>0</v>
      </c>
    </row>
    <row r="15" spans="1:29" ht="28.5" customHeight="1" x14ac:dyDescent="0.2">
      <c r="A15" s="13">
        <v>5</v>
      </c>
      <c r="B15" s="14">
        <v>38767</v>
      </c>
      <c r="C15" s="14"/>
      <c r="D15" s="14">
        <v>1090025243</v>
      </c>
      <c r="E15" s="24" t="s">
        <v>328</v>
      </c>
      <c r="F15" s="24" t="s">
        <v>329</v>
      </c>
      <c r="G15" s="14">
        <v>33321.519999999997</v>
      </c>
      <c r="H15" s="18" t="s">
        <v>339</v>
      </c>
      <c r="I15" s="18" t="s">
        <v>19</v>
      </c>
      <c r="J15" s="24" t="s">
        <v>330</v>
      </c>
      <c r="K15" s="24" t="s">
        <v>288</v>
      </c>
      <c r="L15" s="14">
        <v>0</v>
      </c>
      <c r="M15" s="14">
        <v>3305</v>
      </c>
      <c r="N15" s="25" t="s">
        <v>324</v>
      </c>
      <c r="O15" s="22">
        <f t="shared" si="0"/>
        <v>33321.519999999997</v>
      </c>
      <c r="P15" s="14">
        <v>144</v>
      </c>
      <c r="Q15" s="24" t="s">
        <v>324</v>
      </c>
      <c r="R15" s="14">
        <v>0</v>
      </c>
    </row>
    <row r="16" spans="1:29" ht="26.25" customHeight="1" x14ac:dyDescent="0.2">
      <c r="A16" s="13">
        <v>6</v>
      </c>
      <c r="B16" s="14">
        <v>36945</v>
      </c>
      <c r="C16" s="24" t="s">
        <v>118</v>
      </c>
      <c r="D16" s="14">
        <v>27081</v>
      </c>
      <c r="E16" s="24" t="s">
        <v>239</v>
      </c>
      <c r="F16" s="24" t="s">
        <v>331</v>
      </c>
      <c r="G16" s="14">
        <v>5390</v>
      </c>
      <c r="H16" s="18" t="s">
        <v>20</v>
      </c>
      <c r="I16" s="18" t="s">
        <v>19</v>
      </c>
      <c r="J16" s="18" t="s">
        <v>332</v>
      </c>
      <c r="K16" s="24" t="s">
        <v>118</v>
      </c>
      <c r="L16" s="14">
        <v>0</v>
      </c>
      <c r="M16" s="14">
        <v>3308</v>
      </c>
      <c r="N16" s="25" t="s">
        <v>324</v>
      </c>
      <c r="O16" s="22">
        <f t="shared" si="0"/>
        <v>5390</v>
      </c>
      <c r="P16" s="14">
        <v>4045</v>
      </c>
      <c r="Q16" s="24" t="s">
        <v>324</v>
      </c>
      <c r="R16" s="14">
        <v>0</v>
      </c>
    </row>
    <row r="17" spans="1:18" ht="27" customHeight="1" x14ac:dyDescent="0.2">
      <c r="A17" s="13">
        <v>7</v>
      </c>
      <c r="B17" s="14">
        <v>36943</v>
      </c>
      <c r="C17" s="24" t="s">
        <v>333</v>
      </c>
      <c r="D17" s="14">
        <v>3061</v>
      </c>
      <c r="E17" s="24" t="s">
        <v>102</v>
      </c>
      <c r="F17" s="24" t="s">
        <v>331</v>
      </c>
      <c r="G17" s="14">
        <v>1166.2</v>
      </c>
      <c r="H17" s="18" t="s">
        <v>20</v>
      </c>
      <c r="I17" s="18" t="s">
        <v>19</v>
      </c>
      <c r="J17" s="18" t="s">
        <v>332</v>
      </c>
      <c r="K17" s="24" t="s">
        <v>118</v>
      </c>
      <c r="L17" s="14">
        <v>0</v>
      </c>
      <c r="M17" s="14">
        <v>3309</v>
      </c>
      <c r="N17" s="25" t="s">
        <v>324</v>
      </c>
      <c r="O17" s="22">
        <f t="shared" si="0"/>
        <v>1166.2</v>
      </c>
      <c r="P17" s="14">
        <v>4042</v>
      </c>
      <c r="Q17" s="24" t="s">
        <v>324</v>
      </c>
      <c r="R17" s="14">
        <v>0</v>
      </c>
    </row>
    <row r="18" spans="1:18" ht="20.100000000000001" customHeight="1" x14ac:dyDescent="0.2">
      <c r="A18" s="13">
        <v>8</v>
      </c>
      <c r="B18" s="14">
        <v>38869</v>
      </c>
      <c r="C18" s="24" t="s">
        <v>221</v>
      </c>
      <c r="D18" s="14">
        <v>453</v>
      </c>
      <c r="E18" s="24" t="s">
        <v>221</v>
      </c>
      <c r="F18" s="24" t="s">
        <v>334</v>
      </c>
      <c r="G18" s="14">
        <v>130187.55</v>
      </c>
      <c r="H18" s="18" t="s">
        <v>20</v>
      </c>
      <c r="I18" s="18" t="s">
        <v>19</v>
      </c>
      <c r="J18" s="24" t="s">
        <v>335</v>
      </c>
      <c r="K18" s="24" t="s">
        <v>288</v>
      </c>
      <c r="L18" s="14">
        <v>0</v>
      </c>
      <c r="M18" s="14">
        <v>3306</v>
      </c>
      <c r="N18" s="25" t="s">
        <v>324</v>
      </c>
      <c r="O18" s="14">
        <f t="shared" si="0"/>
        <v>130187.55</v>
      </c>
      <c r="P18" s="14">
        <v>4043</v>
      </c>
      <c r="Q18" s="24" t="s">
        <v>324</v>
      </c>
      <c r="R18" s="14">
        <v>0</v>
      </c>
    </row>
    <row r="19" spans="1:18" ht="20.100000000000001" customHeight="1" x14ac:dyDescent="0.2">
      <c r="A19" s="13">
        <v>9</v>
      </c>
      <c r="B19" s="14">
        <v>38598</v>
      </c>
      <c r="C19" s="24" t="s">
        <v>242</v>
      </c>
      <c r="D19" s="14">
        <v>22110983</v>
      </c>
      <c r="E19" s="24" t="s">
        <v>336</v>
      </c>
      <c r="F19" s="24" t="s">
        <v>338</v>
      </c>
      <c r="G19" s="14">
        <v>86.48</v>
      </c>
      <c r="H19" s="18" t="s">
        <v>20</v>
      </c>
      <c r="I19" s="18" t="s">
        <v>19</v>
      </c>
      <c r="J19" s="24" t="s">
        <v>337</v>
      </c>
      <c r="K19" s="24" t="s">
        <v>314</v>
      </c>
      <c r="L19" s="14">
        <v>0</v>
      </c>
      <c r="M19" s="14">
        <v>3307</v>
      </c>
      <c r="N19" s="25" t="s">
        <v>324</v>
      </c>
      <c r="O19" s="14">
        <f t="shared" si="0"/>
        <v>86.48</v>
      </c>
      <c r="P19" s="14">
        <v>4044</v>
      </c>
      <c r="Q19" s="24" t="s">
        <v>324</v>
      </c>
      <c r="R19" s="14">
        <v>0</v>
      </c>
    </row>
  </sheetData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ageMargins left="0.7" right="0.7" top="0.75" bottom="0.75" header="0.3" footer="0.3"/>
</worksheet>
</file>

<file path=xl/worksheets/sheet1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B6AA34-3762-485D-8B2B-AA2C8D19C1CA}">
  <dimension ref="A1:AC11"/>
  <sheetViews>
    <sheetView workbookViewId="0">
      <selection activeCell="J9" sqref="J9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5.5" x14ac:dyDescent="0.2">
      <c r="A10" s="7">
        <v>1</v>
      </c>
      <c r="B10" s="18">
        <v>4819</v>
      </c>
      <c r="C10" s="108" t="s">
        <v>2105</v>
      </c>
      <c r="D10" s="76">
        <v>767</v>
      </c>
      <c r="E10" s="108" t="s">
        <v>2079</v>
      </c>
      <c r="F10" s="80" t="s">
        <v>1491</v>
      </c>
      <c r="G10" s="114">
        <v>12895.3</v>
      </c>
      <c r="H10" s="29" t="s">
        <v>20</v>
      </c>
      <c r="I10" s="29" t="s">
        <v>19</v>
      </c>
      <c r="J10" s="107" t="s">
        <v>2146</v>
      </c>
      <c r="K10" s="109" t="s">
        <v>2074</v>
      </c>
      <c r="L10" s="32">
        <v>0</v>
      </c>
      <c r="M10" s="32">
        <v>2199</v>
      </c>
      <c r="N10" s="109" t="s">
        <v>2121</v>
      </c>
      <c r="O10" s="57">
        <f t="shared" ref="O10:O11" si="0">G10</f>
        <v>12895.3</v>
      </c>
      <c r="P10" s="25">
        <v>2126</v>
      </c>
      <c r="Q10" s="110" t="s">
        <v>2145</v>
      </c>
      <c r="R10" s="21">
        <v>0</v>
      </c>
      <c r="S10" s="2"/>
    </row>
    <row r="11" spans="1:29" s="9" customFormat="1" x14ac:dyDescent="0.2">
      <c r="A11" s="7">
        <v>2</v>
      </c>
      <c r="B11" s="18">
        <v>4695</v>
      </c>
      <c r="C11" s="108" t="s">
        <v>2120</v>
      </c>
      <c r="D11" s="76">
        <v>6118075</v>
      </c>
      <c r="E11" s="108" t="s">
        <v>2028</v>
      </c>
      <c r="F11" s="80" t="s">
        <v>2143</v>
      </c>
      <c r="G11" s="114">
        <v>1967.01</v>
      </c>
      <c r="H11" s="29" t="s">
        <v>20</v>
      </c>
      <c r="I11" s="29" t="s">
        <v>19</v>
      </c>
      <c r="J11" s="107" t="s">
        <v>2144</v>
      </c>
      <c r="K11" s="109" t="s">
        <v>2030</v>
      </c>
      <c r="L11" s="32">
        <v>0</v>
      </c>
      <c r="M11" s="32">
        <v>1882</v>
      </c>
      <c r="N11" s="109" t="s">
        <v>1997</v>
      </c>
      <c r="O11" s="57">
        <f t="shared" si="0"/>
        <v>1967.01</v>
      </c>
      <c r="P11" s="25">
        <v>2127</v>
      </c>
      <c r="Q11" s="110" t="s">
        <v>2145</v>
      </c>
      <c r="R11" s="21">
        <v>0</v>
      </c>
      <c r="S11" s="2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  <mergeCell ref="A6:A8"/>
    <mergeCell ref="B6:C6"/>
    <mergeCell ref="D6:G6"/>
    <mergeCell ref="H6:H8"/>
    <mergeCell ref="I6:I8"/>
  </mergeCells>
  <pageMargins left="0.7" right="0.7" top="0.75" bottom="0.75" header="0.3" footer="0.3"/>
</worksheet>
</file>

<file path=xl/worksheets/sheet1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876F12-0E0E-493F-A9F6-B33160EFE785}">
  <dimension ref="A1:AC17"/>
  <sheetViews>
    <sheetView workbookViewId="0">
      <selection activeCell="J16" sqref="J16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16" t="s">
        <v>2147</v>
      </c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>
        <v>4689</v>
      </c>
      <c r="C10" s="108" t="s">
        <v>2027</v>
      </c>
      <c r="D10" s="76">
        <v>2458</v>
      </c>
      <c r="E10" s="108" t="s">
        <v>2027</v>
      </c>
      <c r="F10" s="80" t="s">
        <v>2148</v>
      </c>
      <c r="G10" s="114">
        <v>440.3</v>
      </c>
      <c r="H10" s="29" t="s">
        <v>20</v>
      </c>
      <c r="I10" s="29" t="s">
        <v>19</v>
      </c>
      <c r="J10" s="107" t="s">
        <v>2150</v>
      </c>
      <c r="K10" s="109" t="s">
        <v>2030</v>
      </c>
      <c r="L10" s="32">
        <v>0</v>
      </c>
      <c r="M10" s="32">
        <v>1913</v>
      </c>
      <c r="N10" s="109" t="s">
        <v>2002</v>
      </c>
      <c r="O10" s="57">
        <f t="shared" ref="O10:O12" si="0">G10</f>
        <v>440.3</v>
      </c>
      <c r="P10" s="25">
        <v>2130</v>
      </c>
      <c r="Q10" s="110" t="s">
        <v>2151</v>
      </c>
      <c r="R10" s="21">
        <v>0</v>
      </c>
      <c r="S10" s="2"/>
    </row>
    <row r="11" spans="1:29" s="9" customFormat="1" x14ac:dyDescent="0.2">
      <c r="A11" s="7">
        <v>2</v>
      </c>
      <c r="B11" s="18">
        <v>4691</v>
      </c>
      <c r="C11" s="108" t="s">
        <v>2027</v>
      </c>
      <c r="D11" s="76">
        <v>1149</v>
      </c>
      <c r="E11" s="108" t="s">
        <v>2027</v>
      </c>
      <c r="F11" s="80" t="s">
        <v>2149</v>
      </c>
      <c r="G11" s="114">
        <v>83092.39</v>
      </c>
      <c r="H11" s="29" t="s">
        <v>20</v>
      </c>
      <c r="I11" s="29" t="s">
        <v>19</v>
      </c>
      <c r="J11" s="107" t="s">
        <v>2152</v>
      </c>
      <c r="K11" s="109" t="s">
        <v>2030</v>
      </c>
      <c r="L11" s="32">
        <v>0</v>
      </c>
      <c r="M11" s="32">
        <v>1879</v>
      </c>
      <c r="N11" s="109" t="s">
        <v>1997</v>
      </c>
      <c r="O11" s="57">
        <f t="shared" si="0"/>
        <v>83092.39</v>
      </c>
      <c r="P11" s="25">
        <v>2131</v>
      </c>
      <c r="Q11" s="110" t="s">
        <v>2151</v>
      </c>
      <c r="R11" s="21">
        <v>0</v>
      </c>
      <c r="S11" s="2"/>
    </row>
    <row r="12" spans="1:29" s="9" customFormat="1" x14ac:dyDescent="0.2">
      <c r="A12" s="7">
        <v>3</v>
      </c>
      <c r="B12" s="18">
        <v>4680</v>
      </c>
      <c r="C12" s="108" t="s">
        <v>2027</v>
      </c>
      <c r="D12" s="76">
        <v>1865</v>
      </c>
      <c r="E12" s="108" t="s">
        <v>2033</v>
      </c>
      <c r="F12" s="80" t="s">
        <v>1528</v>
      </c>
      <c r="G12" s="112">
        <f>2087.02</f>
        <v>2087.02</v>
      </c>
      <c r="H12" s="29" t="s">
        <v>20</v>
      </c>
      <c r="I12" s="29" t="s">
        <v>19</v>
      </c>
      <c r="J12" s="107" t="s">
        <v>1827</v>
      </c>
      <c r="K12" s="109" t="s">
        <v>2153</v>
      </c>
      <c r="L12" s="32">
        <v>0</v>
      </c>
      <c r="M12" s="32">
        <v>1865</v>
      </c>
      <c r="N12" s="109" t="s">
        <v>2006</v>
      </c>
      <c r="O12" s="57">
        <f t="shared" si="0"/>
        <v>2087.02</v>
      </c>
      <c r="P12" s="25">
        <v>2132</v>
      </c>
      <c r="Q12" s="110" t="s">
        <v>2151</v>
      </c>
      <c r="R12" s="21">
        <v>0</v>
      </c>
      <c r="S12" s="2"/>
    </row>
    <row r="13" spans="1:29" s="9" customFormat="1" x14ac:dyDescent="0.2">
      <c r="A13" s="7">
        <v>4</v>
      </c>
      <c r="B13" s="18">
        <v>4682</v>
      </c>
      <c r="C13" s="108" t="s">
        <v>2027</v>
      </c>
      <c r="D13" s="76">
        <v>221652</v>
      </c>
      <c r="E13" s="108" t="s">
        <v>1991</v>
      </c>
      <c r="F13" s="80" t="s">
        <v>1528</v>
      </c>
      <c r="G13" s="112">
        <v>2739.08</v>
      </c>
      <c r="H13" s="29" t="s">
        <v>20</v>
      </c>
      <c r="I13" s="29" t="s">
        <v>19</v>
      </c>
      <c r="J13" s="107" t="s">
        <v>1827</v>
      </c>
      <c r="K13" s="109" t="s">
        <v>2153</v>
      </c>
      <c r="L13" s="32">
        <v>0</v>
      </c>
      <c r="M13" s="32">
        <v>1867</v>
      </c>
      <c r="N13" s="109" t="s">
        <v>2006</v>
      </c>
      <c r="O13" s="57">
        <f t="shared" ref="O13:O17" si="1">G13</f>
        <v>2739.08</v>
      </c>
      <c r="P13" s="25">
        <v>2132</v>
      </c>
      <c r="Q13" s="110" t="s">
        <v>2151</v>
      </c>
      <c r="R13" s="21">
        <v>0</v>
      </c>
      <c r="S13" s="2"/>
    </row>
    <row r="14" spans="1:29" s="9" customFormat="1" x14ac:dyDescent="0.2">
      <c r="A14" s="7">
        <v>5</v>
      </c>
      <c r="B14" s="18">
        <v>4681</v>
      </c>
      <c r="C14" s="108" t="s">
        <v>2027</v>
      </c>
      <c r="D14" s="76">
        <v>221663</v>
      </c>
      <c r="E14" s="108" t="s">
        <v>1991</v>
      </c>
      <c r="F14" s="80" t="s">
        <v>1528</v>
      </c>
      <c r="G14" s="112">
        <v>7923.93</v>
      </c>
      <c r="H14" s="29" t="s">
        <v>20</v>
      </c>
      <c r="I14" s="29" t="s">
        <v>19</v>
      </c>
      <c r="J14" s="107" t="s">
        <v>1827</v>
      </c>
      <c r="K14" s="109" t="s">
        <v>2153</v>
      </c>
      <c r="L14" s="32">
        <v>0</v>
      </c>
      <c r="M14" s="32">
        <v>1864</v>
      </c>
      <c r="N14" s="109" t="s">
        <v>2006</v>
      </c>
      <c r="O14" s="57">
        <f t="shared" si="1"/>
        <v>7923.93</v>
      </c>
      <c r="P14" s="25">
        <v>2132</v>
      </c>
      <c r="Q14" s="110" t="s">
        <v>2151</v>
      </c>
      <c r="R14" s="21">
        <v>0</v>
      </c>
      <c r="S14" s="2"/>
    </row>
    <row r="15" spans="1:29" s="9" customFormat="1" x14ac:dyDescent="0.2">
      <c r="A15" s="7">
        <v>6</v>
      </c>
      <c r="B15" s="18">
        <v>4683</v>
      </c>
      <c r="C15" s="108" t="s">
        <v>2027</v>
      </c>
      <c r="D15" s="76">
        <v>221708</v>
      </c>
      <c r="E15" s="108" t="s">
        <v>1991</v>
      </c>
      <c r="F15" s="80" t="s">
        <v>1528</v>
      </c>
      <c r="G15" s="112">
        <v>9176.66</v>
      </c>
      <c r="H15" s="29" t="s">
        <v>20</v>
      </c>
      <c r="I15" s="29" t="s">
        <v>19</v>
      </c>
      <c r="J15" s="107" t="s">
        <v>1827</v>
      </c>
      <c r="K15" s="109" t="s">
        <v>2153</v>
      </c>
      <c r="L15" s="32">
        <v>0</v>
      </c>
      <c r="M15" s="32">
        <v>1868</v>
      </c>
      <c r="N15" s="109" t="s">
        <v>2006</v>
      </c>
      <c r="O15" s="57">
        <f t="shared" si="1"/>
        <v>9176.66</v>
      </c>
      <c r="P15" s="25">
        <v>2132</v>
      </c>
      <c r="Q15" s="110" t="s">
        <v>2151</v>
      </c>
      <c r="R15" s="21">
        <v>0</v>
      </c>
      <c r="S15" s="2"/>
    </row>
    <row r="16" spans="1:29" s="9" customFormat="1" x14ac:dyDescent="0.2">
      <c r="A16" s="7">
        <v>7</v>
      </c>
      <c r="B16" s="18">
        <v>4684</v>
      </c>
      <c r="C16" s="108" t="s">
        <v>2027</v>
      </c>
      <c r="D16" s="76">
        <v>221731</v>
      </c>
      <c r="E16" s="108" t="s">
        <v>2036</v>
      </c>
      <c r="F16" s="80" t="s">
        <v>1528</v>
      </c>
      <c r="G16" s="112">
        <v>1401.74</v>
      </c>
      <c r="H16" s="29" t="s">
        <v>20</v>
      </c>
      <c r="I16" s="29" t="s">
        <v>19</v>
      </c>
      <c r="J16" s="107" t="s">
        <v>1827</v>
      </c>
      <c r="K16" s="109" t="s">
        <v>2153</v>
      </c>
      <c r="L16" s="32">
        <v>0</v>
      </c>
      <c r="M16" s="32">
        <v>1863</v>
      </c>
      <c r="N16" s="109" t="s">
        <v>2006</v>
      </c>
      <c r="O16" s="57">
        <f t="shared" si="1"/>
        <v>1401.74</v>
      </c>
      <c r="P16" s="25">
        <v>2132</v>
      </c>
      <c r="Q16" s="110" t="s">
        <v>2151</v>
      </c>
      <c r="R16" s="21">
        <v>0</v>
      </c>
      <c r="S16" s="2"/>
    </row>
    <row r="17" spans="1:19" s="9" customFormat="1" x14ac:dyDescent="0.2">
      <c r="A17" s="7">
        <v>8</v>
      </c>
      <c r="B17" s="18">
        <v>4685</v>
      </c>
      <c r="C17" s="108" t="s">
        <v>2027</v>
      </c>
      <c r="D17" s="76">
        <v>221755</v>
      </c>
      <c r="E17" s="108" t="s">
        <v>2036</v>
      </c>
      <c r="F17" s="80" t="s">
        <v>1528</v>
      </c>
      <c r="G17" s="112">
        <v>7804</v>
      </c>
      <c r="H17" s="29" t="s">
        <v>20</v>
      </c>
      <c r="I17" s="29" t="s">
        <v>19</v>
      </c>
      <c r="J17" s="107" t="s">
        <v>1827</v>
      </c>
      <c r="K17" s="109" t="s">
        <v>2153</v>
      </c>
      <c r="L17" s="32">
        <v>0</v>
      </c>
      <c r="M17" s="32">
        <v>1866</v>
      </c>
      <c r="N17" s="109" t="s">
        <v>2006</v>
      </c>
      <c r="O17" s="57">
        <f t="shared" si="1"/>
        <v>7804</v>
      </c>
      <c r="P17" s="25">
        <v>2132</v>
      </c>
      <c r="Q17" s="110" t="s">
        <v>2151</v>
      </c>
      <c r="R17" s="21">
        <v>0</v>
      </c>
      <c r="S17" s="2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  <mergeCell ref="A6:A8"/>
    <mergeCell ref="B6:C6"/>
    <mergeCell ref="D6:G6"/>
    <mergeCell ref="H6:H8"/>
    <mergeCell ref="I6:I8"/>
  </mergeCells>
  <pageMargins left="0.7" right="0.7" top="0.75" bottom="0.75" header="0.3" footer="0.3"/>
</worksheet>
</file>

<file path=xl/worksheets/sheet1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194E34-3A6B-4B7D-A238-93A0AAF88373}">
  <dimension ref="A1:AC17"/>
  <sheetViews>
    <sheetView workbookViewId="0">
      <selection activeCell="F20" sqref="F20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>
        <v>4824</v>
      </c>
      <c r="C10" s="108" t="s">
        <v>2104</v>
      </c>
      <c r="D10" s="76">
        <v>231243341</v>
      </c>
      <c r="E10" s="108" t="s">
        <v>2105</v>
      </c>
      <c r="F10" s="80" t="s">
        <v>1689</v>
      </c>
      <c r="G10" s="114">
        <v>1940.71</v>
      </c>
      <c r="H10" s="29" t="s">
        <v>20</v>
      </c>
      <c r="I10" s="29" t="s">
        <v>19</v>
      </c>
      <c r="J10" s="107" t="s">
        <v>2154</v>
      </c>
      <c r="K10" s="109" t="s">
        <v>2101</v>
      </c>
      <c r="L10" s="32">
        <v>0</v>
      </c>
      <c r="M10" s="32">
        <v>2204</v>
      </c>
      <c r="N10" s="109" t="s">
        <v>2121</v>
      </c>
      <c r="O10" s="57">
        <f t="shared" ref="O10:O16" si="0">G10</f>
        <v>1940.71</v>
      </c>
      <c r="P10" s="25">
        <v>2144</v>
      </c>
      <c r="Q10" s="110" t="s">
        <v>2156</v>
      </c>
      <c r="R10" s="21">
        <v>0</v>
      </c>
      <c r="S10" s="2"/>
    </row>
    <row r="11" spans="1:29" s="9" customFormat="1" x14ac:dyDescent="0.2">
      <c r="A11" s="7">
        <v>2</v>
      </c>
      <c r="B11" s="18">
        <v>4703</v>
      </c>
      <c r="C11" s="108" t="s">
        <v>2033</v>
      </c>
      <c r="D11" s="76">
        <v>11027600</v>
      </c>
      <c r="E11" s="108" t="s">
        <v>1968</v>
      </c>
      <c r="F11" s="80" t="s">
        <v>1484</v>
      </c>
      <c r="G11" s="114">
        <f>531.48</f>
        <v>531.48</v>
      </c>
      <c r="H11" s="29" t="s">
        <v>20</v>
      </c>
      <c r="I11" s="29" t="s">
        <v>19</v>
      </c>
      <c r="J11" s="107" t="s">
        <v>745</v>
      </c>
      <c r="K11" s="109" t="s">
        <v>1997</v>
      </c>
      <c r="L11" s="32">
        <v>0</v>
      </c>
      <c r="M11" s="32">
        <v>1893</v>
      </c>
      <c r="N11" s="109" t="s">
        <v>2002</v>
      </c>
      <c r="O11" s="57">
        <f t="shared" si="0"/>
        <v>531.48</v>
      </c>
      <c r="P11" s="25">
        <v>2139</v>
      </c>
      <c r="Q11" s="110" t="s">
        <v>2156</v>
      </c>
      <c r="R11" s="21">
        <v>0</v>
      </c>
      <c r="S11" s="2"/>
    </row>
    <row r="12" spans="1:29" s="9" customFormat="1" x14ac:dyDescent="0.2">
      <c r="A12" s="7">
        <v>3</v>
      </c>
      <c r="B12" s="18">
        <v>4702</v>
      </c>
      <c r="C12" s="108" t="s">
        <v>2033</v>
      </c>
      <c r="D12" s="76">
        <v>11027601</v>
      </c>
      <c r="E12" s="108" t="s">
        <v>1968</v>
      </c>
      <c r="F12" s="80" t="s">
        <v>1484</v>
      </c>
      <c r="G12" s="114">
        <v>160.22999999999999</v>
      </c>
      <c r="H12" s="29" t="s">
        <v>20</v>
      </c>
      <c r="I12" s="29" t="s">
        <v>19</v>
      </c>
      <c r="J12" s="107" t="s">
        <v>745</v>
      </c>
      <c r="K12" s="109" t="s">
        <v>1997</v>
      </c>
      <c r="L12" s="32">
        <v>0</v>
      </c>
      <c r="M12" s="32">
        <v>1892</v>
      </c>
      <c r="N12" s="109" t="s">
        <v>2002</v>
      </c>
      <c r="O12" s="57">
        <f t="shared" ref="O12:O13" si="1">G12</f>
        <v>160.22999999999999</v>
      </c>
      <c r="P12" s="25">
        <v>2139</v>
      </c>
      <c r="Q12" s="110" t="s">
        <v>2156</v>
      </c>
      <c r="R12" s="21">
        <v>0</v>
      </c>
      <c r="S12" s="2"/>
    </row>
    <row r="13" spans="1:29" s="9" customFormat="1" x14ac:dyDescent="0.2">
      <c r="A13" s="7">
        <v>4</v>
      </c>
      <c r="B13" s="18">
        <v>4704</v>
      </c>
      <c r="C13" s="108" t="s">
        <v>2033</v>
      </c>
      <c r="D13" s="76">
        <v>11030525</v>
      </c>
      <c r="E13" s="108" t="s">
        <v>2036</v>
      </c>
      <c r="F13" s="80" t="s">
        <v>1484</v>
      </c>
      <c r="G13" s="114">
        <f>531.48</f>
        <v>531.48</v>
      </c>
      <c r="H13" s="29" t="s">
        <v>20</v>
      </c>
      <c r="I13" s="29" t="s">
        <v>19</v>
      </c>
      <c r="J13" s="107" t="s">
        <v>745</v>
      </c>
      <c r="K13" s="109" t="s">
        <v>1997</v>
      </c>
      <c r="L13" s="32">
        <v>0</v>
      </c>
      <c r="M13" s="32">
        <v>1894</v>
      </c>
      <c r="N13" s="109" t="s">
        <v>2002</v>
      </c>
      <c r="O13" s="57">
        <f t="shared" si="1"/>
        <v>531.48</v>
      </c>
      <c r="P13" s="25">
        <v>2139</v>
      </c>
      <c r="Q13" s="110" t="s">
        <v>2156</v>
      </c>
      <c r="R13" s="21">
        <v>0</v>
      </c>
      <c r="S13" s="2"/>
    </row>
    <row r="14" spans="1:29" s="9" customFormat="1" x14ac:dyDescent="0.2">
      <c r="A14" s="7">
        <v>5</v>
      </c>
      <c r="B14" s="18">
        <v>4858</v>
      </c>
      <c r="C14" s="108" t="s">
        <v>2134</v>
      </c>
      <c r="D14" s="76">
        <v>27617</v>
      </c>
      <c r="E14" s="108" t="s">
        <v>2134</v>
      </c>
      <c r="F14" s="80" t="s">
        <v>1570</v>
      </c>
      <c r="G14" s="114">
        <v>6640</v>
      </c>
      <c r="H14" s="29" t="s">
        <v>20</v>
      </c>
      <c r="I14" s="29" t="s">
        <v>19</v>
      </c>
      <c r="J14" s="107" t="s">
        <v>2155</v>
      </c>
      <c r="K14" s="109" t="s">
        <v>2110</v>
      </c>
      <c r="L14" s="32">
        <v>0</v>
      </c>
      <c r="M14" s="32">
        <v>2312</v>
      </c>
      <c r="N14" s="109" t="s">
        <v>2140</v>
      </c>
      <c r="O14" s="57">
        <f t="shared" si="0"/>
        <v>6640</v>
      </c>
      <c r="P14" s="25">
        <v>2145</v>
      </c>
      <c r="Q14" s="110" t="s">
        <v>2156</v>
      </c>
      <c r="R14" s="21">
        <v>0</v>
      </c>
      <c r="S14" s="2"/>
    </row>
    <row r="15" spans="1:29" s="9" customFormat="1" ht="24" x14ac:dyDescent="0.2">
      <c r="A15" s="7">
        <v>6</v>
      </c>
      <c r="B15" s="18">
        <v>4700</v>
      </c>
      <c r="C15" s="108" t="s">
        <v>2120</v>
      </c>
      <c r="D15" s="76">
        <v>5459</v>
      </c>
      <c r="E15" s="108" t="s">
        <v>1983</v>
      </c>
      <c r="F15" s="80" t="s">
        <v>1690</v>
      </c>
      <c r="G15" s="114">
        <v>2980.72</v>
      </c>
      <c r="H15" s="29" t="s">
        <v>20</v>
      </c>
      <c r="I15" s="29" t="s">
        <v>19</v>
      </c>
      <c r="J15" s="107" t="s">
        <v>1842</v>
      </c>
      <c r="K15" s="109" t="s">
        <v>2006</v>
      </c>
      <c r="L15" s="32">
        <v>0</v>
      </c>
      <c r="M15" s="32">
        <v>1877</v>
      </c>
      <c r="N15" s="109" t="s">
        <v>1997</v>
      </c>
      <c r="O15" s="57">
        <f t="shared" si="0"/>
        <v>2980.72</v>
      </c>
      <c r="P15" s="25">
        <v>2140</v>
      </c>
      <c r="Q15" s="110" t="s">
        <v>2156</v>
      </c>
      <c r="R15" s="21">
        <v>0</v>
      </c>
      <c r="S15" s="2"/>
    </row>
    <row r="16" spans="1:29" s="9" customFormat="1" x14ac:dyDescent="0.2">
      <c r="A16" s="7">
        <v>7</v>
      </c>
      <c r="B16" s="18">
        <v>4693</v>
      </c>
      <c r="C16" s="108" t="s">
        <v>2120</v>
      </c>
      <c r="D16" s="76">
        <v>221933</v>
      </c>
      <c r="E16" s="108" t="s">
        <v>2027</v>
      </c>
      <c r="F16" s="80" t="s">
        <v>1528</v>
      </c>
      <c r="G16" s="114">
        <f>2200.6</f>
        <v>2200.6</v>
      </c>
      <c r="H16" s="29" t="s">
        <v>20</v>
      </c>
      <c r="I16" s="29" t="s">
        <v>19</v>
      </c>
      <c r="J16" s="107" t="s">
        <v>1842</v>
      </c>
      <c r="K16" s="109" t="s">
        <v>2030</v>
      </c>
      <c r="L16" s="32">
        <v>0</v>
      </c>
      <c r="M16" s="32">
        <v>1869</v>
      </c>
      <c r="N16" s="109" t="s">
        <v>2006</v>
      </c>
      <c r="O16" s="57">
        <f t="shared" si="0"/>
        <v>2200.6</v>
      </c>
      <c r="P16" s="25">
        <v>2141</v>
      </c>
      <c r="Q16" s="110" t="s">
        <v>2156</v>
      </c>
      <c r="R16" s="21">
        <v>0</v>
      </c>
      <c r="S16" s="2"/>
    </row>
    <row r="17" spans="1:19" s="9" customFormat="1" x14ac:dyDescent="0.2">
      <c r="A17" s="7">
        <v>8</v>
      </c>
      <c r="B17" s="18">
        <v>4692</v>
      </c>
      <c r="C17" s="108" t="s">
        <v>2120</v>
      </c>
      <c r="D17" s="76">
        <v>221948</v>
      </c>
      <c r="E17" s="108" t="s">
        <v>2027</v>
      </c>
      <c r="F17" s="80" t="s">
        <v>1528</v>
      </c>
      <c r="G17" s="114">
        <f>2200.6+4247.21</f>
        <v>6447.8099999999995</v>
      </c>
      <c r="H17" s="29" t="s">
        <v>20</v>
      </c>
      <c r="I17" s="29" t="s">
        <v>19</v>
      </c>
      <c r="J17" s="107" t="s">
        <v>1842</v>
      </c>
      <c r="K17" s="109" t="s">
        <v>2030</v>
      </c>
      <c r="L17" s="32">
        <v>0</v>
      </c>
      <c r="M17" s="32">
        <v>1870</v>
      </c>
      <c r="N17" s="109" t="s">
        <v>2006</v>
      </c>
      <c r="O17" s="57">
        <f t="shared" ref="O17" si="2">G17</f>
        <v>6447.8099999999995</v>
      </c>
      <c r="P17" s="25">
        <v>2141</v>
      </c>
      <c r="Q17" s="110" t="s">
        <v>2156</v>
      </c>
      <c r="R17" s="21">
        <v>0</v>
      </c>
      <c r="S17" s="2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  <mergeCell ref="A6:A8"/>
    <mergeCell ref="B6:C6"/>
    <mergeCell ref="D6:G6"/>
    <mergeCell ref="H6:H8"/>
    <mergeCell ref="I6:I8"/>
  </mergeCells>
  <pageMargins left="0.7" right="0.7" top="0.75" bottom="0.75" header="0.3" footer="0.3"/>
</worksheet>
</file>

<file path=xl/worksheets/sheet1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A04425-6D2E-4EF6-BDA9-33C876AAD79B}">
  <dimension ref="A1:AC27"/>
  <sheetViews>
    <sheetView workbookViewId="0">
      <selection activeCell="E25" sqref="E25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>
        <v>4708</v>
      </c>
      <c r="C10" s="108" t="s">
        <v>2033</v>
      </c>
      <c r="D10" s="76">
        <v>485936</v>
      </c>
      <c r="E10" s="108" t="s">
        <v>1979</v>
      </c>
      <c r="F10" s="80" t="s">
        <v>128</v>
      </c>
      <c r="G10" s="112">
        <v>505.75</v>
      </c>
      <c r="H10" s="29" t="s">
        <v>20</v>
      </c>
      <c r="I10" s="29" t="s">
        <v>19</v>
      </c>
      <c r="J10" s="107" t="s">
        <v>2161</v>
      </c>
      <c r="K10" s="109" t="s">
        <v>1997</v>
      </c>
      <c r="L10" s="32">
        <v>0</v>
      </c>
      <c r="M10" s="32">
        <v>1883</v>
      </c>
      <c r="N10" s="109" t="s">
        <v>2002</v>
      </c>
      <c r="O10" s="57">
        <f t="shared" ref="O10:O23" si="0">G10</f>
        <v>505.75</v>
      </c>
      <c r="P10" s="25">
        <v>2148</v>
      </c>
      <c r="Q10" s="110" t="s">
        <v>2162</v>
      </c>
      <c r="R10" s="21">
        <v>0</v>
      </c>
      <c r="S10" s="2"/>
    </row>
    <row r="11" spans="1:29" s="9" customFormat="1" ht="25.5" x14ac:dyDescent="0.2">
      <c r="A11" s="7">
        <v>2</v>
      </c>
      <c r="B11" s="18">
        <v>4736</v>
      </c>
      <c r="C11" s="108" t="s">
        <v>2125</v>
      </c>
      <c r="D11" s="76">
        <v>100045734</v>
      </c>
      <c r="E11" s="108" t="s">
        <v>2080</v>
      </c>
      <c r="F11" s="80" t="s">
        <v>821</v>
      </c>
      <c r="G11" s="114">
        <v>756.84</v>
      </c>
      <c r="H11" s="29" t="s">
        <v>20</v>
      </c>
      <c r="I11" s="29" t="s">
        <v>19</v>
      </c>
      <c r="J11" s="107" t="s">
        <v>2163</v>
      </c>
      <c r="K11" s="109" t="s">
        <v>2003</v>
      </c>
      <c r="L11" s="32">
        <v>0</v>
      </c>
      <c r="M11" s="32">
        <v>1987</v>
      </c>
      <c r="N11" s="109" t="s">
        <v>2004</v>
      </c>
      <c r="O11" s="57">
        <f t="shared" si="0"/>
        <v>756.84</v>
      </c>
      <c r="P11" s="25">
        <v>2149</v>
      </c>
      <c r="Q11" s="110" t="s">
        <v>2162</v>
      </c>
      <c r="R11" s="21">
        <v>0</v>
      </c>
      <c r="S11" s="2"/>
    </row>
    <row r="12" spans="1:29" s="9" customFormat="1" ht="51" x14ac:dyDescent="0.2">
      <c r="A12" s="7">
        <v>3</v>
      </c>
      <c r="B12" s="18">
        <v>4910</v>
      </c>
      <c r="C12" s="108" t="s">
        <v>2164</v>
      </c>
      <c r="D12" s="76">
        <v>116416</v>
      </c>
      <c r="E12" s="108" t="s">
        <v>2165</v>
      </c>
      <c r="F12" s="80" t="s">
        <v>71</v>
      </c>
      <c r="G12" s="114">
        <f>1136.57</f>
        <v>1136.57</v>
      </c>
      <c r="H12" s="29" t="s">
        <v>20</v>
      </c>
      <c r="I12" s="29" t="s">
        <v>19</v>
      </c>
      <c r="J12" s="107" t="s">
        <v>2166</v>
      </c>
      <c r="K12" s="109" t="s">
        <v>2151</v>
      </c>
      <c r="L12" s="32">
        <v>0</v>
      </c>
      <c r="M12" s="32">
        <v>2331</v>
      </c>
      <c r="N12" s="109" t="s">
        <v>2151</v>
      </c>
      <c r="O12" s="57">
        <f t="shared" si="0"/>
        <v>1136.57</v>
      </c>
      <c r="P12" s="25">
        <v>2161</v>
      </c>
      <c r="Q12" s="110" t="s">
        <v>2162</v>
      </c>
      <c r="R12" s="21">
        <v>0</v>
      </c>
      <c r="S12" s="2"/>
    </row>
    <row r="13" spans="1:29" s="9" customFormat="1" ht="51" x14ac:dyDescent="0.2">
      <c r="A13" s="7">
        <v>4</v>
      </c>
      <c r="B13" s="18">
        <v>4911</v>
      </c>
      <c r="C13" s="108" t="s">
        <v>2164</v>
      </c>
      <c r="D13" s="76">
        <v>116948</v>
      </c>
      <c r="E13" s="108" t="s">
        <v>2167</v>
      </c>
      <c r="F13" s="80" t="s">
        <v>71</v>
      </c>
      <c r="G13" s="114">
        <v>1077.73</v>
      </c>
      <c r="H13" s="29" t="s">
        <v>20</v>
      </c>
      <c r="I13" s="29" t="s">
        <v>19</v>
      </c>
      <c r="J13" s="107" t="s">
        <v>2168</v>
      </c>
      <c r="K13" s="109" t="s">
        <v>2151</v>
      </c>
      <c r="L13" s="32">
        <v>0</v>
      </c>
      <c r="M13" s="32">
        <v>2330</v>
      </c>
      <c r="N13" s="109" t="s">
        <v>2151</v>
      </c>
      <c r="O13" s="57">
        <f t="shared" ref="O13" si="1">G13</f>
        <v>1077.73</v>
      </c>
      <c r="P13" s="25">
        <v>2161</v>
      </c>
      <c r="Q13" s="110" t="s">
        <v>2162</v>
      </c>
      <c r="R13" s="21">
        <v>0</v>
      </c>
      <c r="S13" s="2"/>
    </row>
    <row r="14" spans="1:29" s="9" customFormat="1" ht="25.5" x14ac:dyDescent="0.2">
      <c r="A14" s="7">
        <v>5</v>
      </c>
      <c r="B14" s="18">
        <v>4729</v>
      </c>
      <c r="C14" s="108" t="s">
        <v>2032</v>
      </c>
      <c r="D14" s="76">
        <v>1755</v>
      </c>
      <c r="E14" s="108" t="s">
        <v>2075</v>
      </c>
      <c r="F14" s="80" t="s">
        <v>875</v>
      </c>
      <c r="G14" s="114">
        <v>3213</v>
      </c>
      <c r="H14" s="29" t="s">
        <v>20</v>
      </c>
      <c r="I14" s="29" t="s">
        <v>19</v>
      </c>
      <c r="J14" s="107" t="s">
        <v>2169</v>
      </c>
      <c r="K14" s="109" t="s">
        <v>2035</v>
      </c>
      <c r="L14" s="32">
        <v>0</v>
      </c>
      <c r="M14" s="32">
        <v>1928</v>
      </c>
      <c r="N14" s="109" t="s">
        <v>2035</v>
      </c>
      <c r="O14" s="57">
        <f t="shared" si="0"/>
        <v>3213</v>
      </c>
      <c r="P14" s="25">
        <v>2150</v>
      </c>
      <c r="Q14" s="110" t="s">
        <v>2162</v>
      </c>
      <c r="R14" s="21">
        <v>0</v>
      </c>
      <c r="S14" s="2"/>
    </row>
    <row r="15" spans="1:29" s="9" customFormat="1" x14ac:dyDescent="0.2">
      <c r="A15" s="7">
        <v>6</v>
      </c>
      <c r="B15" s="18">
        <v>4718</v>
      </c>
      <c r="C15" s="108" t="s">
        <v>2075</v>
      </c>
      <c r="D15" s="76">
        <v>213487</v>
      </c>
      <c r="E15" s="108" t="s">
        <v>2080</v>
      </c>
      <c r="F15" s="80" t="s">
        <v>2157</v>
      </c>
      <c r="G15" s="114">
        <f>1427.05</f>
        <v>1427.05</v>
      </c>
      <c r="H15" s="29" t="s">
        <v>20</v>
      </c>
      <c r="I15" s="29" t="s">
        <v>19</v>
      </c>
      <c r="J15" s="107" t="s">
        <v>2170</v>
      </c>
      <c r="K15" s="109" t="s">
        <v>2035</v>
      </c>
      <c r="L15" s="32">
        <v>0</v>
      </c>
      <c r="M15" s="32">
        <v>1963</v>
      </c>
      <c r="N15" s="109" t="s">
        <v>2003</v>
      </c>
      <c r="O15" s="57">
        <f t="shared" si="0"/>
        <v>1427.05</v>
      </c>
      <c r="P15" s="25">
        <v>2151</v>
      </c>
      <c r="Q15" s="110" t="s">
        <v>2162</v>
      </c>
      <c r="R15" s="21">
        <v>0</v>
      </c>
      <c r="S15" s="2"/>
    </row>
    <row r="16" spans="1:29" s="9" customFormat="1" x14ac:dyDescent="0.2">
      <c r="A16" s="7">
        <v>7</v>
      </c>
      <c r="B16" s="18">
        <v>4719</v>
      </c>
      <c r="C16" s="108" t="s">
        <v>2075</v>
      </c>
      <c r="D16" s="76">
        <v>213488</v>
      </c>
      <c r="E16" s="108" t="s">
        <v>2080</v>
      </c>
      <c r="F16" s="80" t="s">
        <v>2157</v>
      </c>
      <c r="G16" s="114">
        <v>1086.29</v>
      </c>
      <c r="H16" s="29" t="s">
        <v>20</v>
      </c>
      <c r="I16" s="29" t="s">
        <v>19</v>
      </c>
      <c r="J16" s="107" t="s">
        <v>2171</v>
      </c>
      <c r="K16" s="109" t="s">
        <v>2003</v>
      </c>
      <c r="L16" s="32">
        <v>0</v>
      </c>
      <c r="M16" s="32">
        <v>1959</v>
      </c>
      <c r="N16" s="109" t="s">
        <v>2003</v>
      </c>
      <c r="O16" s="57">
        <f t="shared" ref="O16:O17" si="2">G16</f>
        <v>1086.29</v>
      </c>
      <c r="P16" s="25">
        <v>2151</v>
      </c>
      <c r="Q16" s="110" t="s">
        <v>2162</v>
      </c>
      <c r="R16" s="21">
        <v>0</v>
      </c>
      <c r="S16" s="2"/>
    </row>
    <row r="17" spans="1:19" s="9" customFormat="1" x14ac:dyDescent="0.2">
      <c r="A17" s="7">
        <v>8</v>
      </c>
      <c r="B17" s="18">
        <v>4720</v>
      </c>
      <c r="C17" s="108" t="s">
        <v>2075</v>
      </c>
      <c r="D17" s="76">
        <v>213489</v>
      </c>
      <c r="E17" s="108" t="s">
        <v>2080</v>
      </c>
      <c r="F17" s="80" t="s">
        <v>2157</v>
      </c>
      <c r="G17" s="114">
        <v>9850.82</v>
      </c>
      <c r="H17" s="29" t="s">
        <v>20</v>
      </c>
      <c r="I17" s="29" t="s">
        <v>19</v>
      </c>
      <c r="J17" s="107" t="s">
        <v>2172</v>
      </c>
      <c r="K17" s="109" t="s">
        <v>2035</v>
      </c>
      <c r="L17" s="32">
        <v>0</v>
      </c>
      <c r="M17" s="32">
        <v>1962</v>
      </c>
      <c r="N17" s="109" t="s">
        <v>2003</v>
      </c>
      <c r="O17" s="57">
        <f t="shared" si="2"/>
        <v>9850.82</v>
      </c>
      <c r="P17" s="25">
        <v>2151</v>
      </c>
      <c r="Q17" s="110" t="s">
        <v>2162</v>
      </c>
      <c r="R17" s="21">
        <v>0</v>
      </c>
      <c r="S17" s="2"/>
    </row>
    <row r="18" spans="1:19" s="9" customFormat="1" x14ac:dyDescent="0.2">
      <c r="A18" s="7">
        <v>9</v>
      </c>
      <c r="B18" s="18">
        <v>4717</v>
      </c>
      <c r="C18" s="108" t="s">
        <v>2075</v>
      </c>
      <c r="D18" s="76">
        <v>2868409</v>
      </c>
      <c r="E18" s="108" t="s">
        <v>2080</v>
      </c>
      <c r="F18" s="80" t="s">
        <v>64</v>
      </c>
      <c r="G18" s="114">
        <f>1620</f>
        <v>1620</v>
      </c>
      <c r="H18" s="29" t="s">
        <v>20</v>
      </c>
      <c r="I18" s="29" t="s">
        <v>19</v>
      </c>
      <c r="J18" s="107" t="s">
        <v>2173</v>
      </c>
      <c r="K18" s="109" t="s">
        <v>2035</v>
      </c>
      <c r="L18" s="32">
        <v>0</v>
      </c>
      <c r="M18" s="32">
        <v>1929</v>
      </c>
      <c r="N18" s="109" t="s">
        <v>2035</v>
      </c>
      <c r="O18" s="57">
        <f t="shared" si="0"/>
        <v>1620</v>
      </c>
      <c r="P18" s="25">
        <v>2152</v>
      </c>
      <c r="Q18" s="110" t="s">
        <v>2162</v>
      </c>
      <c r="R18" s="21">
        <v>0</v>
      </c>
      <c r="S18" s="2"/>
    </row>
    <row r="19" spans="1:19" s="9" customFormat="1" x14ac:dyDescent="0.2">
      <c r="A19" s="7">
        <v>10</v>
      </c>
      <c r="B19" s="18">
        <v>4760</v>
      </c>
      <c r="C19" s="108" t="s">
        <v>2063</v>
      </c>
      <c r="D19" s="76">
        <v>2868479</v>
      </c>
      <c r="E19" s="108" t="s">
        <v>2063</v>
      </c>
      <c r="F19" s="80" t="s">
        <v>64</v>
      </c>
      <c r="G19" s="114">
        <v>-90</v>
      </c>
      <c r="H19" s="29" t="s">
        <v>20</v>
      </c>
      <c r="I19" s="29" t="s">
        <v>19</v>
      </c>
      <c r="J19" s="107" t="s">
        <v>2173</v>
      </c>
      <c r="K19" s="109" t="s">
        <v>2050</v>
      </c>
      <c r="L19" s="32">
        <v>0</v>
      </c>
      <c r="M19" s="32">
        <v>1993</v>
      </c>
      <c r="N19" s="109" t="s">
        <v>2050</v>
      </c>
      <c r="O19" s="57">
        <f t="shared" ref="O19" si="3">G19</f>
        <v>-90</v>
      </c>
      <c r="P19" s="25">
        <v>2152</v>
      </c>
      <c r="Q19" s="110" t="s">
        <v>2162</v>
      </c>
      <c r="R19" s="21">
        <v>0</v>
      </c>
      <c r="S19" s="2"/>
    </row>
    <row r="20" spans="1:19" s="9" customFormat="1" ht="38.25" x14ac:dyDescent="0.2">
      <c r="A20" s="7">
        <v>11</v>
      </c>
      <c r="B20" s="18">
        <v>4713</v>
      </c>
      <c r="C20" s="108" t="s">
        <v>2080</v>
      </c>
      <c r="D20" s="76">
        <v>2014544</v>
      </c>
      <c r="E20" s="108" t="s">
        <v>2033</v>
      </c>
      <c r="F20" s="80" t="s">
        <v>1731</v>
      </c>
      <c r="G20" s="114">
        <v>892.5</v>
      </c>
      <c r="H20" s="29" t="s">
        <v>20</v>
      </c>
      <c r="I20" s="29" t="s">
        <v>19</v>
      </c>
      <c r="J20" s="107" t="s">
        <v>2174</v>
      </c>
      <c r="K20" s="109" t="s">
        <v>1997</v>
      </c>
      <c r="L20" s="32">
        <v>0</v>
      </c>
      <c r="M20" s="32">
        <v>1965</v>
      </c>
      <c r="N20" s="109" t="s">
        <v>2003</v>
      </c>
      <c r="O20" s="57">
        <f t="shared" si="0"/>
        <v>892.5</v>
      </c>
      <c r="P20" s="25">
        <v>2153</v>
      </c>
      <c r="Q20" s="110" t="s">
        <v>2162</v>
      </c>
      <c r="R20" s="21">
        <v>0</v>
      </c>
      <c r="S20" s="2"/>
    </row>
    <row r="21" spans="1:19" s="9" customFormat="1" ht="25.5" x14ac:dyDescent="0.2">
      <c r="A21" s="7">
        <v>12</v>
      </c>
      <c r="B21" s="18">
        <v>4874</v>
      </c>
      <c r="C21" s="108" t="s">
        <v>2135</v>
      </c>
      <c r="D21" s="76">
        <v>40023026</v>
      </c>
      <c r="E21" s="108" t="s">
        <v>2135</v>
      </c>
      <c r="F21" s="80" t="s">
        <v>2158</v>
      </c>
      <c r="G21" s="114">
        <v>2618</v>
      </c>
      <c r="H21" s="29" t="s">
        <v>20</v>
      </c>
      <c r="I21" s="29" t="s">
        <v>19</v>
      </c>
      <c r="J21" s="107" t="s">
        <v>2175</v>
      </c>
      <c r="K21" s="109" t="s">
        <v>2130</v>
      </c>
      <c r="L21" s="32">
        <v>0</v>
      </c>
      <c r="M21" s="32">
        <v>2240</v>
      </c>
      <c r="N21" s="109" t="s">
        <v>2130</v>
      </c>
      <c r="O21" s="57">
        <f t="shared" si="0"/>
        <v>2618</v>
      </c>
      <c r="P21" s="25">
        <v>2154</v>
      </c>
      <c r="Q21" s="110" t="s">
        <v>2162</v>
      </c>
      <c r="R21" s="21">
        <v>0</v>
      </c>
      <c r="S21" s="2"/>
    </row>
    <row r="22" spans="1:19" s="9" customFormat="1" ht="25.5" x14ac:dyDescent="0.2">
      <c r="A22" s="7">
        <v>13</v>
      </c>
      <c r="B22" s="18">
        <v>4728</v>
      </c>
      <c r="C22" s="108" t="s">
        <v>2032</v>
      </c>
      <c r="D22" s="76">
        <v>43656</v>
      </c>
      <c r="E22" s="108" t="s">
        <v>2075</v>
      </c>
      <c r="F22" s="80" t="s">
        <v>225</v>
      </c>
      <c r="G22" s="114">
        <v>589.04999999999995</v>
      </c>
      <c r="H22" s="29" t="s">
        <v>20</v>
      </c>
      <c r="I22" s="29" t="s">
        <v>19</v>
      </c>
      <c r="J22" s="107" t="s">
        <v>2176</v>
      </c>
      <c r="K22" s="109" t="s">
        <v>2003</v>
      </c>
      <c r="L22" s="32">
        <v>0</v>
      </c>
      <c r="M22" s="32">
        <v>1994</v>
      </c>
      <c r="N22" s="109" t="s">
        <v>2004</v>
      </c>
      <c r="O22" s="57">
        <f t="shared" si="0"/>
        <v>589.04999999999995</v>
      </c>
      <c r="P22" s="25">
        <v>2155</v>
      </c>
      <c r="Q22" s="110" t="s">
        <v>2162</v>
      </c>
      <c r="R22" s="21">
        <v>0</v>
      </c>
      <c r="S22" s="2"/>
    </row>
    <row r="23" spans="1:19" s="9" customFormat="1" x14ac:dyDescent="0.2">
      <c r="A23" s="7">
        <v>14</v>
      </c>
      <c r="B23" s="18">
        <v>4716</v>
      </c>
      <c r="C23" s="108" t="s">
        <v>2075</v>
      </c>
      <c r="D23" s="76">
        <v>16424</v>
      </c>
      <c r="E23" s="108" t="s">
        <v>2027</v>
      </c>
      <c r="F23" s="80" t="s">
        <v>364</v>
      </c>
      <c r="G23" s="114">
        <v>1730.45</v>
      </c>
      <c r="H23" s="29" t="s">
        <v>20</v>
      </c>
      <c r="I23" s="29" t="s">
        <v>19</v>
      </c>
      <c r="J23" s="107" t="s">
        <v>2177</v>
      </c>
      <c r="K23" s="109" t="s">
        <v>2002</v>
      </c>
      <c r="L23" s="32">
        <v>0</v>
      </c>
      <c r="M23" s="32">
        <v>1952</v>
      </c>
      <c r="N23" s="109" t="s">
        <v>2035</v>
      </c>
      <c r="O23" s="57">
        <f t="shared" si="0"/>
        <v>1730.45</v>
      </c>
      <c r="P23" s="25">
        <v>2156</v>
      </c>
      <c r="Q23" s="110" t="s">
        <v>2162</v>
      </c>
      <c r="R23" s="21">
        <v>0</v>
      </c>
      <c r="S23" s="2"/>
    </row>
    <row r="24" spans="1:19" s="9" customFormat="1" ht="25.5" x14ac:dyDescent="0.2">
      <c r="A24" s="7">
        <v>15</v>
      </c>
      <c r="B24" s="18">
        <v>4711</v>
      </c>
      <c r="C24" s="108" t="s">
        <v>2033</v>
      </c>
      <c r="D24" s="76">
        <v>25</v>
      </c>
      <c r="E24" s="108" t="s">
        <v>2033</v>
      </c>
      <c r="F24" s="80" t="s">
        <v>2046</v>
      </c>
      <c r="G24" s="114">
        <v>8532.2999999999993</v>
      </c>
      <c r="H24" s="29" t="s">
        <v>20</v>
      </c>
      <c r="I24" s="29" t="s">
        <v>19</v>
      </c>
      <c r="J24" s="107" t="s">
        <v>2178</v>
      </c>
      <c r="K24" s="109" t="s">
        <v>1997</v>
      </c>
      <c r="L24" s="32">
        <v>0</v>
      </c>
      <c r="M24" s="32">
        <v>1959</v>
      </c>
      <c r="N24" s="109" t="s">
        <v>2035</v>
      </c>
      <c r="O24" s="57">
        <f>G24</f>
        <v>8532.2999999999993</v>
      </c>
      <c r="P24" s="25">
        <v>2157</v>
      </c>
      <c r="Q24" s="110" t="s">
        <v>2162</v>
      </c>
      <c r="R24" s="21">
        <v>0</v>
      </c>
      <c r="S24" s="2"/>
    </row>
    <row r="25" spans="1:19" s="9" customFormat="1" ht="38.25" x14ac:dyDescent="0.2">
      <c r="A25" s="7">
        <v>16</v>
      </c>
      <c r="B25" s="18">
        <v>4712</v>
      </c>
      <c r="C25" s="108" t="s">
        <v>2080</v>
      </c>
      <c r="D25" s="76">
        <v>230900349</v>
      </c>
      <c r="E25" s="108" t="s">
        <v>2120</v>
      </c>
      <c r="F25" s="80" t="s">
        <v>2159</v>
      </c>
      <c r="G25" s="112">
        <v>14222.62</v>
      </c>
      <c r="H25" s="29" t="s">
        <v>20</v>
      </c>
      <c r="I25" s="29" t="s">
        <v>19</v>
      </c>
      <c r="J25" s="107" t="s">
        <v>2179</v>
      </c>
      <c r="K25" s="109" t="s">
        <v>2002</v>
      </c>
      <c r="L25" s="32">
        <v>0</v>
      </c>
      <c r="M25" s="32">
        <v>1953</v>
      </c>
      <c r="N25" s="109" t="s">
        <v>2035</v>
      </c>
      <c r="O25" s="57">
        <f>G25</f>
        <v>14222.62</v>
      </c>
      <c r="P25" s="25">
        <v>2158</v>
      </c>
      <c r="Q25" s="110" t="s">
        <v>2162</v>
      </c>
      <c r="R25" s="21">
        <v>0</v>
      </c>
      <c r="S25" s="2"/>
    </row>
    <row r="26" spans="1:19" s="9" customFormat="1" x14ac:dyDescent="0.2">
      <c r="A26" s="7">
        <v>17</v>
      </c>
      <c r="B26" s="18">
        <v>4705</v>
      </c>
      <c r="C26" s="108" t="s">
        <v>2033</v>
      </c>
      <c r="D26" s="76">
        <v>222038</v>
      </c>
      <c r="E26" s="108" t="s">
        <v>2120</v>
      </c>
      <c r="F26" s="80" t="s">
        <v>2160</v>
      </c>
      <c r="G26" s="114">
        <f>4211.12</f>
        <v>4211.12</v>
      </c>
      <c r="H26" s="29" t="s">
        <v>20</v>
      </c>
      <c r="I26" s="29" t="s">
        <v>19</v>
      </c>
      <c r="J26" s="107" t="s">
        <v>1842</v>
      </c>
      <c r="K26" s="109" t="s">
        <v>2006</v>
      </c>
      <c r="L26" s="32">
        <v>0</v>
      </c>
      <c r="M26" s="32">
        <v>1885</v>
      </c>
      <c r="N26" s="109" t="s">
        <v>2002</v>
      </c>
      <c r="O26" s="57">
        <f>G26</f>
        <v>4211.12</v>
      </c>
      <c r="P26" s="25">
        <v>2159</v>
      </c>
      <c r="Q26" s="110" t="s">
        <v>2162</v>
      </c>
      <c r="R26" s="21">
        <v>0</v>
      </c>
      <c r="S26" s="2"/>
    </row>
    <row r="27" spans="1:19" s="9" customFormat="1" x14ac:dyDescent="0.2">
      <c r="A27" s="7">
        <v>18</v>
      </c>
      <c r="B27" s="18">
        <v>4726</v>
      </c>
      <c r="C27" s="108" t="s">
        <v>2032</v>
      </c>
      <c r="D27" s="76">
        <v>222225</v>
      </c>
      <c r="E27" s="108" t="s">
        <v>2080</v>
      </c>
      <c r="F27" s="80" t="s">
        <v>2160</v>
      </c>
      <c r="G27" s="114">
        <v>888.71</v>
      </c>
      <c r="H27" s="29" t="s">
        <v>20</v>
      </c>
      <c r="I27" s="29" t="s">
        <v>19</v>
      </c>
      <c r="J27" s="107" t="s">
        <v>1842</v>
      </c>
      <c r="K27" s="109" t="s">
        <v>1997</v>
      </c>
      <c r="L27" s="32">
        <v>0</v>
      </c>
      <c r="M27" s="32">
        <v>1961</v>
      </c>
      <c r="N27" s="109" t="s">
        <v>2003</v>
      </c>
      <c r="O27" s="57">
        <f>G27</f>
        <v>888.71</v>
      </c>
      <c r="P27" s="25">
        <v>2159</v>
      </c>
      <c r="Q27" s="110" t="s">
        <v>2162</v>
      </c>
      <c r="R27" s="21">
        <v>0</v>
      </c>
      <c r="S27" s="2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  <mergeCell ref="A6:A8"/>
    <mergeCell ref="B6:C6"/>
    <mergeCell ref="D6:G6"/>
    <mergeCell ref="H6:H8"/>
    <mergeCell ref="I6:I8"/>
  </mergeCells>
  <pageMargins left="0.7" right="0.7" top="0.75" bottom="0.75" header="0.3" footer="0.3"/>
</worksheet>
</file>

<file path=xl/worksheets/sheet1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03A25D-6888-4401-93C9-A5281B20D56C}">
  <dimension ref="A1:AC13"/>
  <sheetViews>
    <sheetView workbookViewId="0">
      <selection activeCell="H13" sqref="H13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>
        <v>4732</v>
      </c>
      <c r="C10" s="108" t="s">
        <v>2032</v>
      </c>
      <c r="D10" s="76">
        <v>6317821</v>
      </c>
      <c r="E10" s="108" t="s">
        <v>2032</v>
      </c>
      <c r="F10" s="80" t="s">
        <v>1853</v>
      </c>
      <c r="G10" s="114">
        <v>24613.96</v>
      </c>
      <c r="H10" s="29" t="s">
        <v>20</v>
      </c>
      <c r="I10" s="29" t="s">
        <v>19</v>
      </c>
      <c r="J10" s="107" t="s">
        <v>2180</v>
      </c>
      <c r="K10" s="109" t="s">
        <v>2003</v>
      </c>
      <c r="L10" s="32">
        <v>0</v>
      </c>
      <c r="M10" s="32">
        <v>1985</v>
      </c>
      <c r="N10" s="109" t="s">
        <v>2004</v>
      </c>
      <c r="O10" s="57">
        <f t="shared" ref="O10:O12" si="0">G10</f>
        <v>24613.96</v>
      </c>
      <c r="P10" s="25">
        <v>2164</v>
      </c>
      <c r="Q10" s="110" t="s">
        <v>2184</v>
      </c>
      <c r="R10" s="21">
        <v>0</v>
      </c>
      <c r="S10" s="2"/>
    </row>
    <row r="11" spans="1:29" s="9" customFormat="1" x14ac:dyDescent="0.2">
      <c r="A11" s="7">
        <v>2</v>
      </c>
      <c r="B11" s="18">
        <v>4756</v>
      </c>
      <c r="C11" s="108" t="s">
        <v>2062</v>
      </c>
      <c r="D11" s="76">
        <v>51</v>
      </c>
      <c r="E11" s="108" t="s">
        <v>2063</v>
      </c>
      <c r="F11" s="80" t="s">
        <v>1574</v>
      </c>
      <c r="G11" s="114">
        <v>123593.9</v>
      </c>
      <c r="H11" s="29" t="s">
        <v>20</v>
      </c>
      <c r="I11" s="29" t="s">
        <v>19</v>
      </c>
      <c r="J11" s="107" t="s">
        <v>2181</v>
      </c>
      <c r="K11" s="109" t="s">
        <v>2066</v>
      </c>
      <c r="L11" s="32">
        <v>0</v>
      </c>
      <c r="M11" s="32">
        <v>2200</v>
      </c>
      <c r="N11" s="109" t="s">
        <v>2121</v>
      </c>
      <c r="O11" s="57">
        <f t="shared" si="0"/>
        <v>123593.9</v>
      </c>
      <c r="P11" s="25">
        <v>2165</v>
      </c>
      <c r="Q11" s="110" t="s">
        <v>2184</v>
      </c>
      <c r="R11" s="21">
        <v>0</v>
      </c>
      <c r="S11" s="2"/>
    </row>
    <row r="12" spans="1:29" s="9" customFormat="1" x14ac:dyDescent="0.2">
      <c r="A12" s="7">
        <v>3</v>
      </c>
      <c r="B12" s="18">
        <v>4737</v>
      </c>
      <c r="C12" s="108" t="s">
        <v>2125</v>
      </c>
      <c r="D12" s="76">
        <v>6423578548</v>
      </c>
      <c r="E12" s="108" t="s">
        <v>2063</v>
      </c>
      <c r="F12" s="80" t="s">
        <v>1541</v>
      </c>
      <c r="G12" s="114">
        <f>6573.99</f>
        <v>6573.99</v>
      </c>
      <c r="H12" s="29" t="s">
        <v>20</v>
      </c>
      <c r="I12" s="29" t="s">
        <v>19</v>
      </c>
      <c r="J12" s="107" t="s">
        <v>2182</v>
      </c>
      <c r="K12" s="109" t="s">
        <v>2121</v>
      </c>
      <c r="L12" s="32">
        <v>0</v>
      </c>
      <c r="M12" s="32">
        <v>2250</v>
      </c>
      <c r="N12" s="109" t="s">
        <v>2130</v>
      </c>
      <c r="O12" s="57">
        <f t="shared" si="0"/>
        <v>6573.99</v>
      </c>
      <c r="P12" s="25">
        <v>2166</v>
      </c>
      <c r="Q12" s="110" t="s">
        <v>2184</v>
      </c>
      <c r="R12" s="21">
        <v>0</v>
      </c>
      <c r="S12" s="2"/>
    </row>
    <row r="13" spans="1:29" s="9" customFormat="1" x14ac:dyDescent="0.2">
      <c r="A13" s="7">
        <v>4</v>
      </c>
      <c r="B13" s="18">
        <v>4739</v>
      </c>
      <c r="C13" s="108" t="s">
        <v>2125</v>
      </c>
      <c r="D13" s="76">
        <v>6423580943</v>
      </c>
      <c r="E13" s="108" t="s">
        <v>2063</v>
      </c>
      <c r="F13" s="80" t="s">
        <v>1541</v>
      </c>
      <c r="G13" s="114">
        <v>62.34</v>
      </c>
      <c r="H13" s="29" t="s">
        <v>20</v>
      </c>
      <c r="I13" s="29" t="s">
        <v>19</v>
      </c>
      <c r="J13" s="107" t="s">
        <v>2183</v>
      </c>
      <c r="K13" s="109" t="s">
        <v>2121</v>
      </c>
      <c r="L13" s="32">
        <v>0</v>
      </c>
      <c r="M13" s="32">
        <v>2241</v>
      </c>
      <c r="N13" s="109" t="s">
        <v>2130</v>
      </c>
      <c r="O13" s="57">
        <f t="shared" ref="O13" si="1">G13</f>
        <v>62.34</v>
      </c>
      <c r="P13" s="25">
        <v>2166</v>
      </c>
      <c r="Q13" s="110" t="s">
        <v>2184</v>
      </c>
      <c r="R13" s="21">
        <v>0</v>
      </c>
      <c r="S13" s="2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  <mergeCell ref="A6:A8"/>
    <mergeCell ref="B6:C6"/>
    <mergeCell ref="D6:G6"/>
    <mergeCell ref="H6:H8"/>
    <mergeCell ref="I6:I8"/>
  </mergeCells>
  <pageMargins left="0.7" right="0.7" top="0.75" bottom="0.75" header="0.3" footer="0.3"/>
</worksheet>
</file>

<file path=xl/worksheets/sheet1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18A5AE-085E-484C-9D59-101D550DBF98}">
  <dimension ref="A1:AC16"/>
  <sheetViews>
    <sheetView workbookViewId="0">
      <selection activeCell="L11" sqref="L11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10">
        <v>35872</v>
      </c>
      <c r="C10" s="117" t="s">
        <v>2185</v>
      </c>
      <c r="D10" s="111">
        <v>4165</v>
      </c>
      <c r="E10" s="108" t="s">
        <v>2164</v>
      </c>
      <c r="F10" s="118" t="s">
        <v>2186</v>
      </c>
      <c r="G10" s="119">
        <v>1918.8</v>
      </c>
      <c r="H10" s="118" t="s">
        <v>691</v>
      </c>
      <c r="I10" s="113" t="s">
        <v>19</v>
      </c>
      <c r="J10" s="71" t="s">
        <v>2187</v>
      </c>
      <c r="K10" s="109" t="s">
        <v>2185</v>
      </c>
      <c r="L10" s="118">
        <v>0</v>
      </c>
      <c r="M10" s="120">
        <v>2408</v>
      </c>
      <c r="N10" s="109" t="s">
        <v>2188</v>
      </c>
      <c r="O10" s="121">
        <f>G10</f>
        <v>1918.8</v>
      </c>
      <c r="P10" s="122">
        <v>138</v>
      </c>
      <c r="Q10" s="110" t="s">
        <v>2189</v>
      </c>
      <c r="R10" s="123">
        <v>0</v>
      </c>
      <c r="S10" s="2"/>
    </row>
    <row r="11" spans="1:29" s="9" customFormat="1" x14ac:dyDescent="0.2">
      <c r="A11" s="7">
        <v>2</v>
      </c>
      <c r="B11" s="122">
        <v>35978</v>
      </c>
      <c r="C11" s="124" t="s">
        <v>2185</v>
      </c>
      <c r="D11" s="122">
        <v>230037813</v>
      </c>
      <c r="E11" s="122" t="s">
        <v>2190</v>
      </c>
      <c r="F11" s="124" t="s">
        <v>156</v>
      </c>
      <c r="G11" s="125">
        <v>2392</v>
      </c>
      <c r="H11" s="124" t="s">
        <v>2191</v>
      </c>
      <c r="I11" s="126" t="s">
        <v>19</v>
      </c>
      <c r="J11" s="122" t="s">
        <v>2192</v>
      </c>
      <c r="K11" s="126" t="s">
        <v>2193</v>
      </c>
      <c r="L11" s="124">
        <v>0</v>
      </c>
      <c r="M11" s="122">
        <v>2410</v>
      </c>
      <c r="N11" s="122" t="s">
        <v>2188</v>
      </c>
      <c r="O11" s="125">
        <v>2392.1999999999998</v>
      </c>
      <c r="P11" s="122">
        <v>2178</v>
      </c>
      <c r="Q11" s="122" t="s">
        <v>2189</v>
      </c>
      <c r="R11" s="122">
        <v>0</v>
      </c>
      <c r="S11" s="2"/>
    </row>
    <row r="12" spans="1:29" s="9" customFormat="1" x14ac:dyDescent="0.2">
      <c r="A12" s="7">
        <v>3</v>
      </c>
      <c r="B12" s="122">
        <v>35977</v>
      </c>
      <c r="C12" s="124" t="s">
        <v>2185</v>
      </c>
      <c r="D12" s="122">
        <v>230037812</v>
      </c>
      <c r="E12" s="122" t="s">
        <v>2190</v>
      </c>
      <c r="F12" s="124" t="s">
        <v>156</v>
      </c>
      <c r="G12" s="125">
        <v>805</v>
      </c>
      <c r="H12" s="124" t="s">
        <v>2191</v>
      </c>
      <c r="I12" s="126" t="s">
        <v>19</v>
      </c>
      <c r="J12" s="122" t="s">
        <v>2192</v>
      </c>
      <c r="K12" s="126" t="s">
        <v>2193</v>
      </c>
      <c r="L12" s="124">
        <v>0</v>
      </c>
      <c r="M12" s="122">
        <v>2409</v>
      </c>
      <c r="N12" s="122" t="s">
        <v>2188</v>
      </c>
      <c r="O12" s="125">
        <v>805</v>
      </c>
      <c r="P12" s="122">
        <v>2178</v>
      </c>
      <c r="Q12" s="122" t="s">
        <v>2189</v>
      </c>
      <c r="R12" s="122">
        <v>0</v>
      </c>
      <c r="S12" s="2"/>
    </row>
    <row r="13" spans="1:29" s="9" customFormat="1" x14ac:dyDescent="0.2">
      <c r="A13" s="7">
        <v>4</v>
      </c>
      <c r="B13" s="122">
        <v>35176</v>
      </c>
      <c r="C13" s="124" t="s">
        <v>2194</v>
      </c>
      <c r="D13" s="122">
        <v>2300380523</v>
      </c>
      <c r="E13" s="122" t="s">
        <v>2190</v>
      </c>
      <c r="F13" s="124" t="s">
        <v>156</v>
      </c>
      <c r="G13" s="125">
        <v>-1175</v>
      </c>
      <c r="H13" s="124" t="s">
        <v>2191</v>
      </c>
      <c r="I13" s="126" t="s">
        <v>19</v>
      </c>
      <c r="J13" s="122" t="s">
        <v>2195</v>
      </c>
      <c r="K13" s="126" t="s">
        <v>2193</v>
      </c>
      <c r="L13" s="124">
        <v>0</v>
      </c>
      <c r="M13" s="122">
        <v>2411</v>
      </c>
      <c r="N13" s="122" t="s">
        <v>2188</v>
      </c>
      <c r="O13" s="125">
        <v>-1175</v>
      </c>
      <c r="P13" s="122">
        <v>2178</v>
      </c>
      <c r="Q13" s="122" t="s">
        <v>2189</v>
      </c>
      <c r="R13" s="122">
        <v>0</v>
      </c>
      <c r="S13" s="2"/>
    </row>
    <row r="14" spans="1:29" s="9" customFormat="1" x14ac:dyDescent="0.2">
      <c r="A14" s="7">
        <v>5</v>
      </c>
      <c r="B14" s="122">
        <v>35358</v>
      </c>
      <c r="C14" s="124" t="s">
        <v>2196</v>
      </c>
      <c r="D14" s="122">
        <v>1173</v>
      </c>
      <c r="E14" s="122" t="s">
        <v>1935</v>
      </c>
      <c r="F14" s="124" t="s">
        <v>331</v>
      </c>
      <c r="G14" s="125">
        <v>980</v>
      </c>
      <c r="H14" s="124" t="s">
        <v>2191</v>
      </c>
      <c r="I14" s="126" t="s">
        <v>19</v>
      </c>
      <c r="J14" s="122" t="s">
        <v>2187</v>
      </c>
      <c r="K14" s="126" t="s">
        <v>2196</v>
      </c>
      <c r="L14" s="124">
        <v>0</v>
      </c>
      <c r="M14" s="122">
        <v>2319</v>
      </c>
      <c r="N14" s="122" t="s">
        <v>2197</v>
      </c>
      <c r="O14" s="125">
        <v>980</v>
      </c>
      <c r="P14" s="122">
        <v>2173</v>
      </c>
      <c r="Q14" s="122" t="s">
        <v>2189</v>
      </c>
      <c r="R14" s="122">
        <v>0</v>
      </c>
      <c r="S14" s="2"/>
    </row>
    <row r="15" spans="1:29" s="9" customFormat="1" x14ac:dyDescent="0.2">
      <c r="A15" s="7">
        <v>6</v>
      </c>
      <c r="B15" s="122">
        <v>35357</v>
      </c>
      <c r="C15" s="124" t="s">
        <v>2196</v>
      </c>
      <c r="D15" s="122">
        <v>35864</v>
      </c>
      <c r="E15" s="122" t="s">
        <v>1989</v>
      </c>
      <c r="F15" s="124" t="s">
        <v>331</v>
      </c>
      <c r="G15" s="125">
        <v>3690</v>
      </c>
      <c r="H15" s="124" t="s">
        <v>2191</v>
      </c>
      <c r="I15" s="126" t="s">
        <v>19</v>
      </c>
      <c r="J15" s="122" t="s">
        <v>2198</v>
      </c>
      <c r="K15" s="126" t="s">
        <v>2196</v>
      </c>
      <c r="L15" s="124">
        <v>0</v>
      </c>
      <c r="M15" s="122">
        <v>2317</v>
      </c>
      <c r="N15" s="122" t="s">
        <v>2197</v>
      </c>
      <c r="O15" s="125">
        <v>3690</v>
      </c>
      <c r="P15" s="122">
        <v>2174</v>
      </c>
      <c r="Q15" s="122" t="s">
        <v>2189</v>
      </c>
      <c r="R15" s="122">
        <v>0</v>
      </c>
      <c r="S15" s="2"/>
    </row>
    <row r="16" spans="1:29" s="9" customFormat="1" x14ac:dyDescent="0.2">
      <c r="A16" s="7">
        <v>7</v>
      </c>
      <c r="B16" s="122">
        <v>33140</v>
      </c>
      <c r="C16" s="124" t="s">
        <v>2070</v>
      </c>
      <c r="D16" s="122">
        <v>81</v>
      </c>
      <c r="E16" s="122" t="s">
        <v>2199</v>
      </c>
      <c r="F16" s="124" t="s">
        <v>207</v>
      </c>
      <c r="G16" s="125">
        <v>22973.48</v>
      </c>
      <c r="H16" s="124" t="s">
        <v>2191</v>
      </c>
      <c r="I16" s="126" t="s">
        <v>19</v>
      </c>
      <c r="J16" s="122" t="s">
        <v>2200</v>
      </c>
      <c r="K16" s="126" t="s">
        <v>2070</v>
      </c>
      <c r="L16" s="124">
        <v>0</v>
      </c>
      <c r="M16" s="122">
        <v>2018</v>
      </c>
      <c r="N16" s="122" t="s">
        <v>2103</v>
      </c>
      <c r="O16" s="125">
        <v>22973.48</v>
      </c>
      <c r="P16" s="122">
        <v>2177</v>
      </c>
      <c r="Q16" s="122" t="s">
        <v>2189</v>
      </c>
      <c r="R16" s="122">
        <v>0</v>
      </c>
      <c r="S16" s="2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  <mergeCell ref="A6:A8"/>
    <mergeCell ref="B6:C6"/>
    <mergeCell ref="D6:G6"/>
    <mergeCell ref="H6:H8"/>
    <mergeCell ref="I6:I8"/>
  </mergeCells>
  <pageMargins left="0.7" right="0.7" top="0.75" bottom="0.75" header="0.3" footer="0.3"/>
</worksheet>
</file>

<file path=xl/worksheets/sheet1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745D8D-BB05-4975-9F51-A63A47949C04}">
  <dimension ref="A1:AC15"/>
  <sheetViews>
    <sheetView workbookViewId="0">
      <selection activeCell="A16" sqref="A16:XFD26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>
        <v>4788</v>
      </c>
      <c r="C10" s="108" t="s">
        <v>2079</v>
      </c>
      <c r="D10" s="76">
        <v>482</v>
      </c>
      <c r="E10" s="108" t="s">
        <v>2125</v>
      </c>
      <c r="F10" s="127" t="s">
        <v>2201</v>
      </c>
      <c r="G10" s="128">
        <v>90</v>
      </c>
      <c r="H10" s="29" t="s">
        <v>20</v>
      </c>
      <c r="I10" s="29" t="s">
        <v>19</v>
      </c>
      <c r="J10" s="107" t="s">
        <v>2224</v>
      </c>
      <c r="K10" s="109" t="s">
        <v>2066</v>
      </c>
      <c r="L10" s="32">
        <v>0</v>
      </c>
      <c r="M10" s="32">
        <v>2087</v>
      </c>
      <c r="N10" s="109" t="s">
        <v>2066</v>
      </c>
      <c r="O10" s="57">
        <f t="shared" ref="O10:O15" si="0">G10</f>
        <v>90</v>
      </c>
      <c r="P10" s="25">
        <v>2183</v>
      </c>
      <c r="Q10" s="110" t="s">
        <v>2222</v>
      </c>
      <c r="R10" s="21">
        <v>0</v>
      </c>
      <c r="S10" s="2"/>
    </row>
    <row r="11" spans="1:29" s="9" customFormat="1" x14ac:dyDescent="0.2">
      <c r="A11" s="7">
        <v>2</v>
      </c>
      <c r="B11" s="18">
        <v>4731</v>
      </c>
      <c r="C11" s="108" t="s">
        <v>2032</v>
      </c>
      <c r="D11" s="76">
        <v>939</v>
      </c>
      <c r="E11" s="108" t="s">
        <v>2032</v>
      </c>
      <c r="F11" s="127" t="s">
        <v>271</v>
      </c>
      <c r="G11" s="128">
        <v>5950</v>
      </c>
      <c r="H11" s="29" t="s">
        <v>20</v>
      </c>
      <c r="I11" s="29" t="s">
        <v>19</v>
      </c>
      <c r="J11" s="107" t="s">
        <v>2223</v>
      </c>
      <c r="K11" s="109" t="s">
        <v>2003</v>
      </c>
      <c r="L11" s="32">
        <v>0</v>
      </c>
      <c r="M11" s="32">
        <v>1960</v>
      </c>
      <c r="N11" s="109" t="s">
        <v>2003</v>
      </c>
      <c r="O11" s="57">
        <f t="shared" si="0"/>
        <v>5950</v>
      </c>
      <c r="P11" s="25">
        <v>2184</v>
      </c>
      <c r="Q11" s="110" t="s">
        <v>2222</v>
      </c>
      <c r="R11" s="21">
        <v>0</v>
      </c>
      <c r="S11" s="2"/>
    </row>
    <row r="12" spans="1:29" s="9" customFormat="1" ht="25.5" x14ac:dyDescent="0.2">
      <c r="A12" s="7">
        <v>3</v>
      </c>
      <c r="B12" s="18">
        <v>4738</v>
      </c>
      <c r="C12" s="108" t="s">
        <v>2125</v>
      </c>
      <c r="D12" s="76">
        <v>2051</v>
      </c>
      <c r="E12" s="108" t="s">
        <v>2032</v>
      </c>
      <c r="F12" s="127" t="s">
        <v>230</v>
      </c>
      <c r="G12" s="128">
        <v>417.69</v>
      </c>
      <c r="H12" s="18" t="s">
        <v>20</v>
      </c>
      <c r="I12" s="18" t="s">
        <v>19</v>
      </c>
      <c r="J12" s="127" t="s">
        <v>2234</v>
      </c>
      <c r="K12" s="108" t="s">
        <v>2050</v>
      </c>
      <c r="L12" s="21">
        <v>0</v>
      </c>
      <c r="M12" s="21">
        <v>2021</v>
      </c>
      <c r="N12" s="108" t="s">
        <v>2056</v>
      </c>
      <c r="O12" s="22">
        <f t="shared" si="0"/>
        <v>417.69</v>
      </c>
      <c r="P12" s="25">
        <v>2185</v>
      </c>
      <c r="Q12" s="110" t="s">
        <v>2222</v>
      </c>
      <c r="R12" s="21">
        <v>0</v>
      </c>
      <c r="S12" s="2"/>
    </row>
    <row r="13" spans="1:29" s="9" customFormat="1" x14ac:dyDescent="0.2">
      <c r="A13" s="7">
        <v>4</v>
      </c>
      <c r="B13" s="18">
        <v>4759</v>
      </c>
      <c r="C13" s="108" t="s">
        <v>2032</v>
      </c>
      <c r="D13" s="76">
        <v>2030667</v>
      </c>
      <c r="E13" s="108" t="s">
        <v>2032</v>
      </c>
      <c r="F13" s="127" t="s">
        <v>73</v>
      </c>
      <c r="G13" s="128">
        <f>611.82</f>
        <v>611.82000000000005</v>
      </c>
      <c r="H13" s="29" t="s">
        <v>20</v>
      </c>
      <c r="I13" s="29" t="s">
        <v>19</v>
      </c>
      <c r="J13" s="107" t="s">
        <v>1723</v>
      </c>
      <c r="K13" s="109" t="s">
        <v>2050</v>
      </c>
      <c r="L13" s="32">
        <v>0</v>
      </c>
      <c r="M13" s="32">
        <v>2019</v>
      </c>
      <c r="N13" s="109" t="s">
        <v>2056</v>
      </c>
      <c r="O13" s="57">
        <f t="shared" si="0"/>
        <v>611.82000000000005</v>
      </c>
      <c r="P13" s="25">
        <v>2186</v>
      </c>
      <c r="Q13" s="110" t="s">
        <v>2222</v>
      </c>
      <c r="R13" s="21">
        <v>0</v>
      </c>
      <c r="S13" s="2"/>
    </row>
    <row r="14" spans="1:29" s="9" customFormat="1" x14ac:dyDescent="0.2">
      <c r="A14" s="7">
        <v>5</v>
      </c>
      <c r="B14" s="18">
        <v>4727</v>
      </c>
      <c r="C14" s="108" t="s">
        <v>2032</v>
      </c>
      <c r="D14" s="76">
        <v>367</v>
      </c>
      <c r="E14" s="108" t="s">
        <v>2033</v>
      </c>
      <c r="F14" s="127" t="s">
        <v>2202</v>
      </c>
      <c r="G14" s="128">
        <v>668.95</v>
      </c>
      <c r="H14" s="29" t="s">
        <v>20</v>
      </c>
      <c r="I14" s="29" t="s">
        <v>19</v>
      </c>
      <c r="J14" s="107" t="s">
        <v>2221</v>
      </c>
      <c r="K14" s="109" t="s">
        <v>2003</v>
      </c>
      <c r="L14" s="32">
        <v>0</v>
      </c>
      <c r="M14" s="32">
        <v>1958</v>
      </c>
      <c r="N14" s="109" t="s">
        <v>2003</v>
      </c>
      <c r="O14" s="57">
        <f t="shared" si="0"/>
        <v>668.95</v>
      </c>
      <c r="P14" s="25">
        <v>2187</v>
      </c>
      <c r="Q14" s="110" t="s">
        <v>2222</v>
      </c>
      <c r="R14" s="21">
        <v>0</v>
      </c>
      <c r="S14" s="2"/>
    </row>
    <row r="15" spans="1:29" s="9" customFormat="1" x14ac:dyDescent="0.2">
      <c r="A15" s="7">
        <v>6</v>
      </c>
      <c r="B15" s="18">
        <v>4975</v>
      </c>
      <c r="C15" s="108" t="s">
        <v>2225</v>
      </c>
      <c r="D15" s="76">
        <v>2000088841</v>
      </c>
      <c r="E15" s="108" t="s">
        <v>2188</v>
      </c>
      <c r="F15" s="127" t="s">
        <v>2203</v>
      </c>
      <c r="G15" s="128">
        <v>434</v>
      </c>
      <c r="H15" s="113" t="s">
        <v>2204</v>
      </c>
      <c r="I15" s="29" t="s">
        <v>19</v>
      </c>
      <c r="J15" s="107" t="s">
        <v>2226</v>
      </c>
      <c r="K15" s="109" t="s">
        <v>2184</v>
      </c>
      <c r="L15" s="32">
        <v>0</v>
      </c>
      <c r="M15" s="32">
        <v>2429</v>
      </c>
      <c r="N15" s="109" t="s">
        <v>2189</v>
      </c>
      <c r="O15" s="57">
        <f t="shared" si="0"/>
        <v>434</v>
      </c>
      <c r="P15" s="25">
        <v>139</v>
      </c>
      <c r="Q15" s="110" t="s">
        <v>2222</v>
      </c>
      <c r="R15" s="21">
        <v>0</v>
      </c>
      <c r="S15" s="2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  <mergeCell ref="A6:A8"/>
    <mergeCell ref="B6:C6"/>
    <mergeCell ref="D6:G6"/>
    <mergeCell ref="H6:H8"/>
    <mergeCell ref="I6:I8"/>
  </mergeCells>
  <pageMargins left="0.7" right="0.7" top="0.75" bottom="0.75" header="0.3" footer="0.3"/>
</worksheet>
</file>

<file path=xl/worksheets/sheet1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000C75-A15F-413E-BF4B-BF7F420384A9}">
  <dimension ref="A1:AC19"/>
  <sheetViews>
    <sheetView workbookViewId="0">
      <selection activeCell="A20" sqref="A20:XFD25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>
        <v>4745</v>
      </c>
      <c r="C10" s="108" t="s">
        <v>2125</v>
      </c>
      <c r="D10" s="76">
        <v>27467</v>
      </c>
      <c r="E10" s="108" t="s">
        <v>2125</v>
      </c>
      <c r="F10" s="127" t="s">
        <v>87</v>
      </c>
      <c r="G10" s="128">
        <f>805.85</f>
        <v>805.85</v>
      </c>
      <c r="H10" s="29" t="s">
        <v>20</v>
      </c>
      <c r="I10" s="29" t="s">
        <v>19</v>
      </c>
      <c r="J10" s="107" t="s">
        <v>2230</v>
      </c>
      <c r="K10" s="109" t="s">
        <v>2003</v>
      </c>
      <c r="L10" s="32">
        <v>0</v>
      </c>
      <c r="M10" s="32">
        <v>2101</v>
      </c>
      <c r="N10" s="109" t="s">
        <v>2078</v>
      </c>
      <c r="O10" s="57">
        <f t="shared" ref="O10:O18" si="0">G10</f>
        <v>805.85</v>
      </c>
      <c r="P10" s="25">
        <v>2188</v>
      </c>
      <c r="Q10" s="110" t="s">
        <v>2227</v>
      </c>
      <c r="R10" s="21">
        <v>0</v>
      </c>
      <c r="S10" s="2"/>
    </row>
    <row r="11" spans="1:29" s="9" customFormat="1" x14ac:dyDescent="0.2">
      <c r="A11" s="7">
        <v>2</v>
      </c>
      <c r="B11" s="18">
        <v>4733</v>
      </c>
      <c r="C11" s="108" t="s">
        <v>2125</v>
      </c>
      <c r="D11" s="76">
        <v>2014546</v>
      </c>
      <c r="E11" s="108" t="s">
        <v>2032</v>
      </c>
      <c r="F11" s="127" t="s">
        <v>1731</v>
      </c>
      <c r="G11" s="129">
        <f>372.01</f>
        <v>372.01</v>
      </c>
      <c r="H11" s="29" t="s">
        <v>20</v>
      </c>
      <c r="I11" s="29" t="s">
        <v>19</v>
      </c>
      <c r="J11" s="107" t="s">
        <v>2231</v>
      </c>
      <c r="K11" s="109" t="s">
        <v>2050</v>
      </c>
      <c r="L11" s="32">
        <v>0</v>
      </c>
      <c r="M11" s="32">
        <v>2020</v>
      </c>
      <c r="N11" s="109" t="s">
        <v>2056</v>
      </c>
      <c r="O11" s="57">
        <f t="shared" si="0"/>
        <v>372.01</v>
      </c>
      <c r="P11" s="25">
        <v>2189</v>
      </c>
      <c r="Q11" s="110" t="s">
        <v>2227</v>
      </c>
      <c r="R11" s="21">
        <v>0</v>
      </c>
      <c r="S11" s="2"/>
    </row>
    <row r="12" spans="1:29" s="9" customFormat="1" x14ac:dyDescent="0.2">
      <c r="A12" s="7">
        <v>3</v>
      </c>
      <c r="B12" s="18">
        <v>4744</v>
      </c>
      <c r="C12" s="108" t="s">
        <v>2125</v>
      </c>
      <c r="D12" s="76">
        <v>319</v>
      </c>
      <c r="E12" s="108" t="s">
        <v>2102</v>
      </c>
      <c r="F12" s="127" t="s">
        <v>2205</v>
      </c>
      <c r="G12" s="128">
        <f>17826.2</f>
        <v>17826.2</v>
      </c>
      <c r="H12" s="29" t="s">
        <v>20</v>
      </c>
      <c r="I12" s="29" t="s">
        <v>19</v>
      </c>
      <c r="J12" s="107" t="s">
        <v>2232</v>
      </c>
      <c r="K12" s="109" t="s">
        <v>2004</v>
      </c>
      <c r="L12" s="32">
        <v>0</v>
      </c>
      <c r="M12" s="32">
        <v>2190</v>
      </c>
      <c r="N12" s="109" t="s">
        <v>2056</v>
      </c>
      <c r="O12" s="57">
        <f t="shared" si="0"/>
        <v>17826.2</v>
      </c>
      <c r="P12" s="25">
        <v>2190</v>
      </c>
      <c r="Q12" s="110" t="s">
        <v>2227</v>
      </c>
      <c r="R12" s="21">
        <v>0</v>
      </c>
      <c r="S12" s="2"/>
    </row>
    <row r="13" spans="1:29" s="9" customFormat="1" x14ac:dyDescent="0.2">
      <c r="A13" s="7">
        <v>4</v>
      </c>
      <c r="B13" s="18">
        <v>4734</v>
      </c>
      <c r="C13" s="108" t="s">
        <v>2125</v>
      </c>
      <c r="D13" s="76">
        <v>11032958</v>
      </c>
      <c r="E13" s="108" t="s">
        <v>2032</v>
      </c>
      <c r="F13" s="127" t="s">
        <v>623</v>
      </c>
      <c r="G13" s="128">
        <f>465.05</f>
        <v>465.05</v>
      </c>
      <c r="H13" s="29" t="s">
        <v>20</v>
      </c>
      <c r="I13" s="29" t="s">
        <v>19</v>
      </c>
      <c r="J13" s="107" t="s">
        <v>2233</v>
      </c>
      <c r="K13" s="109" t="s">
        <v>2050</v>
      </c>
      <c r="L13" s="32">
        <v>0</v>
      </c>
      <c r="M13" s="32">
        <v>2017</v>
      </c>
      <c r="N13" s="109" t="s">
        <v>2056</v>
      </c>
      <c r="O13" s="57">
        <f t="shared" si="0"/>
        <v>465.05</v>
      </c>
      <c r="P13" s="25">
        <v>2191</v>
      </c>
      <c r="Q13" s="110" t="s">
        <v>2227</v>
      </c>
      <c r="R13" s="21">
        <v>0</v>
      </c>
      <c r="S13" s="2"/>
    </row>
    <row r="14" spans="1:29" s="9" customFormat="1" ht="25.5" x14ac:dyDescent="0.2">
      <c r="A14" s="7">
        <v>5</v>
      </c>
      <c r="B14" s="18">
        <v>4656</v>
      </c>
      <c r="C14" s="108" t="s">
        <v>1991</v>
      </c>
      <c r="D14" s="76">
        <v>40716181</v>
      </c>
      <c r="E14" s="108" t="s">
        <v>1979</v>
      </c>
      <c r="F14" s="127" t="s">
        <v>809</v>
      </c>
      <c r="G14" s="128">
        <v>6818.79</v>
      </c>
      <c r="H14" s="29" t="s">
        <v>20</v>
      </c>
      <c r="I14" s="29" t="s">
        <v>19</v>
      </c>
      <c r="J14" s="107" t="s">
        <v>2019</v>
      </c>
      <c r="K14" s="109" t="s">
        <v>1997</v>
      </c>
      <c r="L14" s="32">
        <v>0</v>
      </c>
      <c r="M14" s="32">
        <v>1964</v>
      </c>
      <c r="N14" s="109" t="s">
        <v>2003</v>
      </c>
      <c r="O14" s="57">
        <f t="shared" si="0"/>
        <v>6818.79</v>
      </c>
      <c r="P14" s="25">
        <v>2192</v>
      </c>
      <c r="Q14" s="110" t="s">
        <v>2227</v>
      </c>
      <c r="R14" s="21">
        <v>0</v>
      </c>
      <c r="S14" s="2"/>
    </row>
    <row r="15" spans="1:29" s="9" customFormat="1" x14ac:dyDescent="0.2">
      <c r="A15" s="7">
        <v>6</v>
      </c>
      <c r="B15" s="18">
        <v>4790</v>
      </c>
      <c r="C15" s="108" t="s">
        <v>2079</v>
      </c>
      <c r="D15" s="76">
        <v>5673</v>
      </c>
      <c r="E15" s="108" t="s">
        <v>2125</v>
      </c>
      <c r="F15" s="127" t="s">
        <v>2043</v>
      </c>
      <c r="G15" s="128">
        <v>2994.58</v>
      </c>
      <c r="H15" s="29" t="s">
        <v>20</v>
      </c>
      <c r="I15" s="29" t="s">
        <v>19</v>
      </c>
      <c r="J15" s="107" t="s">
        <v>1723</v>
      </c>
      <c r="K15" s="109" t="s">
        <v>2066</v>
      </c>
      <c r="L15" s="32">
        <v>0</v>
      </c>
      <c r="M15" s="32">
        <v>2099</v>
      </c>
      <c r="N15" s="109" t="s">
        <v>2078</v>
      </c>
      <c r="O15" s="57">
        <f t="shared" si="0"/>
        <v>2994.58</v>
      </c>
      <c r="P15" s="25">
        <v>2193</v>
      </c>
      <c r="Q15" s="110" t="s">
        <v>2227</v>
      </c>
      <c r="R15" s="21">
        <v>0</v>
      </c>
      <c r="S15" s="2"/>
    </row>
    <row r="16" spans="1:29" s="9" customFormat="1" x14ac:dyDescent="0.2">
      <c r="A16" s="7">
        <v>7</v>
      </c>
      <c r="B16" s="18">
        <v>4746</v>
      </c>
      <c r="C16" s="108" t="s">
        <v>2125</v>
      </c>
      <c r="D16" s="76">
        <v>213519</v>
      </c>
      <c r="E16" s="108" t="s">
        <v>2125</v>
      </c>
      <c r="F16" s="127" t="s">
        <v>2157</v>
      </c>
      <c r="G16" s="128">
        <v>296.38</v>
      </c>
      <c r="H16" s="29" t="s">
        <v>20</v>
      </c>
      <c r="I16" s="29" t="s">
        <v>19</v>
      </c>
      <c r="J16" s="107" t="s">
        <v>2228</v>
      </c>
      <c r="K16" s="109" t="s">
        <v>2056</v>
      </c>
      <c r="L16" s="32">
        <v>0</v>
      </c>
      <c r="M16" s="32">
        <v>2030</v>
      </c>
      <c r="N16" s="109" t="s">
        <v>2056</v>
      </c>
      <c r="O16" s="57">
        <f t="shared" si="0"/>
        <v>296.38</v>
      </c>
      <c r="P16" s="25">
        <v>2194</v>
      </c>
      <c r="Q16" s="110" t="s">
        <v>2227</v>
      </c>
      <c r="R16" s="21">
        <v>0</v>
      </c>
      <c r="S16" s="2"/>
    </row>
    <row r="17" spans="1:19" s="9" customFormat="1" x14ac:dyDescent="0.2">
      <c r="A17" s="7">
        <v>8</v>
      </c>
      <c r="B17" s="18">
        <v>4735</v>
      </c>
      <c r="C17" s="108" t="s">
        <v>2125</v>
      </c>
      <c r="D17" s="76">
        <v>9064</v>
      </c>
      <c r="E17" s="108" t="s">
        <v>2032</v>
      </c>
      <c r="F17" s="127" t="s">
        <v>2206</v>
      </c>
      <c r="G17" s="128">
        <v>428.4</v>
      </c>
      <c r="H17" s="29" t="s">
        <v>20</v>
      </c>
      <c r="I17" s="29" t="s">
        <v>19</v>
      </c>
      <c r="J17" s="107" t="s">
        <v>2229</v>
      </c>
      <c r="K17" s="109" t="s">
        <v>2050</v>
      </c>
      <c r="L17" s="32">
        <v>0</v>
      </c>
      <c r="M17" s="32">
        <v>2022</v>
      </c>
      <c r="N17" s="109" t="s">
        <v>2056</v>
      </c>
      <c r="O17" s="57">
        <f t="shared" si="0"/>
        <v>428.4</v>
      </c>
      <c r="P17" s="25">
        <v>2195</v>
      </c>
      <c r="Q17" s="110" t="s">
        <v>2227</v>
      </c>
      <c r="R17" s="21">
        <v>0</v>
      </c>
      <c r="S17" s="2"/>
    </row>
    <row r="18" spans="1:19" s="9" customFormat="1" x14ac:dyDescent="0.2">
      <c r="A18" s="7">
        <v>9</v>
      </c>
      <c r="B18" s="18">
        <v>4775</v>
      </c>
      <c r="C18" s="108" t="s">
        <v>2103</v>
      </c>
      <c r="D18" s="76">
        <v>222537</v>
      </c>
      <c r="E18" s="108" t="s">
        <v>2125</v>
      </c>
      <c r="F18" s="127" t="s">
        <v>1722</v>
      </c>
      <c r="G18" s="128">
        <v>2646.28</v>
      </c>
      <c r="H18" s="29" t="s">
        <v>20</v>
      </c>
      <c r="I18" s="29" t="s">
        <v>19</v>
      </c>
      <c r="J18" s="107" t="s">
        <v>2230</v>
      </c>
      <c r="K18" s="109" t="s">
        <v>2066</v>
      </c>
      <c r="L18" s="32">
        <v>0</v>
      </c>
      <c r="M18" s="32">
        <v>2085</v>
      </c>
      <c r="N18" s="109" t="s">
        <v>2066</v>
      </c>
      <c r="O18" s="57">
        <f t="shared" si="0"/>
        <v>2646.28</v>
      </c>
      <c r="P18" s="25">
        <v>2196</v>
      </c>
      <c r="Q18" s="110" t="s">
        <v>2227</v>
      </c>
      <c r="R18" s="21">
        <v>0</v>
      </c>
      <c r="S18" s="2"/>
    </row>
    <row r="19" spans="1:19" s="9" customFormat="1" x14ac:dyDescent="0.2">
      <c r="A19" s="7">
        <v>10</v>
      </c>
      <c r="B19" s="18">
        <v>4776</v>
      </c>
      <c r="C19" s="108" t="s">
        <v>2103</v>
      </c>
      <c r="D19" s="76">
        <v>222549</v>
      </c>
      <c r="E19" s="108" t="s">
        <v>2125</v>
      </c>
      <c r="F19" s="127" t="s">
        <v>1722</v>
      </c>
      <c r="G19" s="128">
        <v>2617.98</v>
      </c>
      <c r="H19" s="29" t="s">
        <v>20</v>
      </c>
      <c r="I19" s="29" t="s">
        <v>19</v>
      </c>
      <c r="J19" s="107" t="s">
        <v>2230</v>
      </c>
      <c r="K19" s="109" t="s">
        <v>2066</v>
      </c>
      <c r="L19" s="32">
        <v>0</v>
      </c>
      <c r="M19" s="32">
        <v>2086</v>
      </c>
      <c r="N19" s="109" t="s">
        <v>2066</v>
      </c>
      <c r="O19" s="57">
        <f t="shared" ref="O19" si="1">G19</f>
        <v>2617.98</v>
      </c>
      <c r="P19" s="25">
        <v>2196</v>
      </c>
      <c r="Q19" s="110" t="s">
        <v>2227</v>
      </c>
      <c r="R19" s="21">
        <v>0</v>
      </c>
      <c r="S19" s="2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  <mergeCell ref="A6:A8"/>
    <mergeCell ref="B6:C6"/>
    <mergeCell ref="D6:G6"/>
    <mergeCell ref="H6:H8"/>
    <mergeCell ref="I6:I8"/>
  </mergeCells>
  <phoneticPr fontId="25" type="noConversion"/>
  <pageMargins left="0.7" right="0.7" top="0.75" bottom="0.75" header="0.3" footer="0.3"/>
</worksheet>
</file>

<file path=xl/worksheets/sheet1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721ECF-653D-4C49-A432-6AACB9BD8E05}">
  <dimension ref="A1:AC31"/>
  <sheetViews>
    <sheetView topLeftCell="A10" workbookViewId="0">
      <selection activeCell="B26" sqref="B26:R26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5.5" x14ac:dyDescent="0.2">
      <c r="A10" s="7">
        <v>1</v>
      </c>
      <c r="B10" s="18">
        <v>4853</v>
      </c>
      <c r="C10" s="108" t="s">
        <v>2241</v>
      </c>
      <c r="D10" s="76">
        <v>5258</v>
      </c>
      <c r="E10" s="108" t="s">
        <v>2063</v>
      </c>
      <c r="F10" s="127" t="s">
        <v>1898</v>
      </c>
      <c r="G10" s="128">
        <v>546.39</v>
      </c>
      <c r="H10" s="29" t="s">
        <v>20</v>
      </c>
      <c r="I10" s="29" t="s">
        <v>19</v>
      </c>
      <c r="J10" s="107" t="s">
        <v>2242</v>
      </c>
      <c r="K10" s="109" t="s">
        <v>2107</v>
      </c>
      <c r="L10" s="32">
        <v>0</v>
      </c>
      <c r="M10" s="32">
        <v>2203</v>
      </c>
      <c r="N10" s="109" t="s">
        <v>2121</v>
      </c>
      <c r="O10" s="57">
        <f t="shared" ref="O10:O28" si="0">G10</f>
        <v>546.39</v>
      </c>
      <c r="P10" s="25">
        <v>2199</v>
      </c>
      <c r="Q10" s="110" t="s">
        <v>2235</v>
      </c>
      <c r="R10" s="21">
        <v>0</v>
      </c>
      <c r="S10" s="2"/>
    </row>
    <row r="11" spans="1:29" s="9" customFormat="1" ht="25.5" x14ac:dyDescent="0.2">
      <c r="A11" s="7">
        <v>2</v>
      </c>
      <c r="B11" s="18">
        <v>4818</v>
      </c>
      <c r="C11" s="108" t="s">
        <v>2105</v>
      </c>
      <c r="D11" s="76">
        <v>5176</v>
      </c>
      <c r="E11" s="108" t="s">
        <v>2063</v>
      </c>
      <c r="F11" s="127" t="s">
        <v>1898</v>
      </c>
      <c r="G11" s="129">
        <v>223.53</v>
      </c>
      <c r="H11" s="29" t="s">
        <v>20</v>
      </c>
      <c r="I11" s="29" t="s">
        <v>19</v>
      </c>
      <c r="J11" s="107" t="s">
        <v>2240</v>
      </c>
      <c r="K11" s="109" t="s">
        <v>2078</v>
      </c>
      <c r="L11" s="32">
        <v>0</v>
      </c>
      <c r="M11" s="32">
        <v>2121</v>
      </c>
      <c r="N11" s="109" t="s">
        <v>2088</v>
      </c>
      <c r="O11" s="57">
        <f t="shared" si="0"/>
        <v>223.53</v>
      </c>
      <c r="P11" s="25">
        <v>2200</v>
      </c>
      <c r="Q11" s="110" t="s">
        <v>2235</v>
      </c>
      <c r="R11" s="21">
        <v>0</v>
      </c>
      <c r="S11" s="2"/>
    </row>
    <row r="12" spans="1:29" s="9" customFormat="1" x14ac:dyDescent="0.2">
      <c r="A12" s="7">
        <v>3</v>
      </c>
      <c r="B12" s="18">
        <v>4779</v>
      </c>
      <c r="C12" s="108" t="s">
        <v>2103</v>
      </c>
      <c r="D12" s="76">
        <v>222735</v>
      </c>
      <c r="E12" s="108" t="s">
        <v>2070</v>
      </c>
      <c r="F12" s="127" t="s">
        <v>1722</v>
      </c>
      <c r="G12" s="128">
        <v>1924.11</v>
      </c>
      <c r="H12" s="29" t="s">
        <v>20</v>
      </c>
      <c r="I12" s="29" t="s">
        <v>19</v>
      </c>
      <c r="J12" s="107" t="s">
        <v>77</v>
      </c>
      <c r="K12" s="109" t="s">
        <v>2066</v>
      </c>
      <c r="L12" s="32">
        <v>0</v>
      </c>
      <c r="M12" s="32">
        <v>2081</v>
      </c>
      <c r="N12" s="109" t="s">
        <v>2066</v>
      </c>
      <c r="O12" s="57">
        <f t="shared" si="0"/>
        <v>1924.11</v>
      </c>
      <c r="P12" s="25">
        <v>2210</v>
      </c>
      <c r="Q12" s="110" t="s">
        <v>2235</v>
      </c>
      <c r="R12" s="21">
        <v>0</v>
      </c>
      <c r="S12" s="2"/>
    </row>
    <row r="13" spans="1:29" s="9" customFormat="1" x14ac:dyDescent="0.2">
      <c r="A13" s="7">
        <v>4</v>
      </c>
      <c r="B13" s="18">
        <v>4780</v>
      </c>
      <c r="C13" s="108" t="s">
        <v>2070</v>
      </c>
      <c r="D13" s="76">
        <v>222729</v>
      </c>
      <c r="E13" s="108" t="s">
        <v>2070</v>
      </c>
      <c r="F13" s="127" t="s">
        <v>1722</v>
      </c>
      <c r="G13" s="128">
        <v>2366.61</v>
      </c>
      <c r="H13" s="29" t="s">
        <v>20</v>
      </c>
      <c r="I13" s="29" t="s">
        <v>19</v>
      </c>
      <c r="J13" s="107" t="s">
        <v>77</v>
      </c>
      <c r="K13" s="109" t="s">
        <v>2066</v>
      </c>
      <c r="L13" s="32">
        <v>0</v>
      </c>
      <c r="M13" s="32">
        <v>2082</v>
      </c>
      <c r="N13" s="109" t="s">
        <v>2066</v>
      </c>
      <c r="O13" s="57">
        <f t="shared" ref="O13:O15" si="1">G13</f>
        <v>2366.61</v>
      </c>
      <c r="P13" s="25">
        <v>2210</v>
      </c>
      <c r="Q13" s="110" t="s">
        <v>2235</v>
      </c>
      <c r="R13" s="21">
        <v>0</v>
      </c>
      <c r="S13" s="2"/>
    </row>
    <row r="14" spans="1:29" s="9" customFormat="1" x14ac:dyDescent="0.2">
      <c r="A14" s="7">
        <v>5</v>
      </c>
      <c r="B14" s="18">
        <v>4777</v>
      </c>
      <c r="C14" s="108" t="s">
        <v>2103</v>
      </c>
      <c r="D14" s="76">
        <v>222616</v>
      </c>
      <c r="E14" s="108" t="s">
        <v>2062</v>
      </c>
      <c r="F14" s="127" t="s">
        <v>1722</v>
      </c>
      <c r="G14" s="128">
        <v>1271.23</v>
      </c>
      <c r="H14" s="29" t="s">
        <v>20</v>
      </c>
      <c r="I14" s="29" t="s">
        <v>19</v>
      </c>
      <c r="J14" s="107" t="s">
        <v>77</v>
      </c>
      <c r="K14" s="109" t="s">
        <v>2004</v>
      </c>
      <c r="L14" s="32">
        <v>0</v>
      </c>
      <c r="M14" s="32">
        <v>2084</v>
      </c>
      <c r="N14" s="109" t="s">
        <v>2066</v>
      </c>
      <c r="O14" s="57">
        <f t="shared" si="1"/>
        <v>1271.23</v>
      </c>
      <c r="P14" s="25">
        <v>2210</v>
      </c>
      <c r="Q14" s="110" t="s">
        <v>2235</v>
      </c>
      <c r="R14" s="21">
        <v>0</v>
      </c>
      <c r="S14" s="2"/>
    </row>
    <row r="15" spans="1:29" s="9" customFormat="1" x14ac:dyDescent="0.2">
      <c r="A15" s="7">
        <v>6</v>
      </c>
      <c r="B15" s="18">
        <v>4778</v>
      </c>
      <c r="C15" s="108" t="s">
        <v>2103</v>
      </c>
      <c r="D15" s="76">
        <v>222640</v>
      </c>
      <c r="E15" s="108" t="s">
        <v>2062</v>
      </c>
      <c r="F15" s="127" t="s">
        <v>1722</v>
      </c>
      <c r="G15" s="128">
        <v>4188.53</v>
      </c>
      <c r="H15" s="29" t="s">
        <v>20</v>
      </c>
      <c r="I15" s="29" t="s">
        <v>19</v>
      </c>
      <c r="J15" s="107" t="s">
        <v>77</v>
      </c>
      <c r="K15" s="109" t="s">
        <v>2066</v>
      </c>
      <c r="L15" s="32">
        <v>0</v>
      </c>
      <c r="M15" s="32">
        <v>2083</v>
      </c>
      <c r="N15" s="109" t="s">
        <v>2066</v>
      </c>
      <c r="O15" s="57">
        <f t="shared" si="1"/>
        <v>4188.53</v>
      </c>
      <c r="P15" s="25">
        <v>2210</v>
      </c>
      <c r="Q15" s="110" t="s">
        <v>2235</v>
      </c>
      <c r="R15" s="21">
        <v>0</v>
      </c>
      <c r="S15" s="2"/>
    </row>
    <row r="16" spans="1:29" s="9" customFormat="1" x14ac:dyDescent="0.2">
      <c r="A16" s="7">
        <v>7</v>
      </c>
      <c r="B16" s="18">
        <v>4771</v>
      </c>
      <c r="C16" s="108" t="s">
        <v>2070</v>
      </c>
      <c r="D16" s="76">
        <v>5663</v>
      </c>
      <c r="E16" s="108" t="s">
        <v>2032</v>
      </c>
      <c r="F16" s="127" t="s">
        <v>2043</v>
      </c>
      <c r="G16" s="128">
        <v>2905.16</v>
      </c>
      <c r="H16" s="29" t="s">
        <v>20</v>
      </c>
      <c r="I16" s="29" t="s">
        <v>19</v>
      </c>
      <c r="J16" s="107" t="s">
        <v>1723</v>
      </c>
      <c r="K16" s="109" t="s">
        <v>2056</v>
      </c>
      <c r="L16" s="32">
        <v>0</v>
      </c>
      <c r="M16" s="32">
        <v>2034</v>
      </c>
      <c r="N16" s="109" t="s">
        <v>2056</v>
      </c>
      <c r="O16" s="57">
        <f t="shared" si="0"/>
        <v>2905.16</v>
      </c>
      <c r="P16" s="25">
        <v>2209</v>
      </c>
      <c r="Q16" s="110" t="s">
        <v>2235</v>
      </c>
      <c r="R16" s="21">
        <v>0</v>
      </c>
      <c r="S16" s="2"/>
    </row>
    <row r="17" spans="1:19" s="9" customFormat="1" x14ac:dyDescent="0.2">
      <c r="A17" s="7">
        <v>8</v>
      </c>
      <c r="B17" s="18">
        <v>4770</v>
      </c>
      <c r="C17" s="108" t="s">
        <v>2070</v>
      </c>
      <c r="D17" s="76">
        <v>5625</v>
      </c>
      <c r="E17" s="108" t="s">
        <v>2080</v>
      </c>
      <c r="F17" s="127" t="s">
        <v>2043</v>
      </c>
      <c r="G17" s="128">
        <v>795.88</v>
      </c>
      <c r="H17" s="29" t="s">
        <v>20</v>
      </c>
      <c r="I17" s="29" t="s">
        <v>19</v>
      </c>
      <c r="J17" s="107" t="s">
        <v>1723</v>
      </c>
      <c r="K17" s="109" t="s">
        <v>2056</v>
      </c>
      <c r="L17" s="32">
        <v>0</v>
      </c>
      <c r="M17" s="32">
        <v>2032</v>
      </c>
      <c r="N17" s="109" t="s">
        <v>2056</v>
      </c>
      <c r="O17" s="57">
        <f t="shared" ref="O17:O18" si="2">G17</f>
        <v>795.88</v>
      </c>
      <c r="P17" s="25">
        <v>2209</v>
      </c>
      <c r="Q17" s="110" t="s">
        <v>2235</v>
      </c>
      <c r="R17" s="21">
        <v>0</v>
      </c>
      <c r="S17" s="2"/>
    </row>
    <row r="18" spans="1:19" s="9" customFormat="1" x14ac:dyDescent="0.2">
      <c r="A18" s="7">
        <v>9</v>
      </c>
      <c r="B18" s="18">
        <v>4797</v>
      </c>
      <c r="C18" s="108" t="s">
        <v>2081</v>
      </c>
      <c r="D18" s="76">
        <v>5729</v>
      </c>
      <c r="E18" s="108" t="s">
        <v>2070</v>
      </c>
      <c r="F18" s="127" t="s">
        <v>2043</v>
      </c>
      <c r="G18" s="128">
        <v>5492.62</v>
      </c>
      <c r="H18" s="29" t="s">
        <v>20</v>
      </c>
      <c r="I18" s="29" t="s">
        <v>19</v>
      </c>
      <c r="J18" s="107" t="s">
        <v>1723</v>
      </c>
      <c r="K18" s="109" t="s">
        <v>2074</v>
      </c>
      <c r="L18" s="32">
        <v>0</v>
      </c>
      <c r="M18" s="32">
        <v>2113</v>
      </c>
      <c r="N18" s="109" t="s">
        <v>2078</v>
      </c>
      <c r="O18" s="57">
        <f t="shared" si="2"/>
        <v>5492.62</v>
      </c>
      <c r="P18" s="25">
        <v>2209</v>
      </c>
      <c r="Q18" s="110" t="s">
        <v>2235</v>
      </c>
      <c r="R18" s="21">
        <v>0</v>
      </c>
      <c r="S18" s="2"/>
    </row>
    <row r="19" spans="1:19" s="9" customFormat="1" ht="25.5" x14ac:dyDescent="0.2">
      <c r="A19" s="7">
        <v>10</v>
      </c>
      <c r="B19" s="18">
        <v>4973</v>
      </c>
      <c r="C19" s="108" t="s">
        <v>2225</v>
      </c>
      <c r="D19" s="76">
        <v>6128813</v>
      </c>
      <c r="E19" s="108" t="s">
        <v>2125</v>
      </c>
      <c r="F19" s="127" t="s">
        <v>2207</v>
      </c>
      <c r="G19" s="128">
        <v>968.28</v>
      </c>
      <c r="H19" s="29" t="s">
        <v>20</v>
      </c>
      <c r="I19" s="29" t="s">
        <v>19</v>
      </c>
      <c r="J19" s="107" t="s">
        <v>2247</v>
      </c>
      <c r="K19" s="109" t="s">
        <v>2189</v>
      </c>
      <c r="L19" s="32">
        <v>0</v>
      </c>
      <c r="M19" s="32">
        <v>2080</v>
      </c>
      <c r="N19" s="109" t="s">
        <v>2004</v>
      </c>
      <c r="O19" s="57">
        <f t="shared" si="0"/>
        <v>968.28</v>
      </c>
      <c r="P19" s="25">
        <v>2208</v>
      </c>
      <c r="Q19" s="110" t="s">
        <v>2235</v>
      </c>
      <c r="R19" s="21">
        <v>0</v>
      </c>
      <c r="S19" s="2"/>
    </row>
    <row r="20" spans="1:19" s="9" customFormat="1" ht="25.5" x14ac:dyDescent="0.2">
      <c r="A20" s="7">
        <v>11</v>
      </c>
      <c r="B20" s="18">
        <v>4971</v>
      </c>
      <c r="C20" s="108" t="s">
        <v>2225</v>
      </c>
      <c r="D20" s="76">
        <v>6124322</v>
      </c>
      <c r="E20" s="108" t="s">
        <v>2063</v>
      </c>
      <c r="F20" s="127" t="s">
        <v>2207</v>
      </c>
      <c r="G20" s="128">
        <v>1871.6</v>
      </c>
      <c r="H20" s="29" t="s">
        <v>20</v>
      </c>
      <c r="I20" s="29" t="s">
        <v>19</v>
      </c>
      <c r="J20" s="107" t="s">
        <v>2248</v>
      </c>
      <c r="K20" s="109" t="s">
        <v>2189</v>
      </c>
      <c r="L20" s="32">
        <v>0</v>
      </c>
      <c r="M20" s="32">
        <v>1982</v>
      </c>
      <c r="N20" s="109" t="s">
        <v>2004</v>
      </c>
      <c r="O20" s="57">
        <f t="shared" ref="O20" si="3">G20</f>
        <v>1871.6</v>
      </c>
      <c r="P20" s="25">
        <v>2208</v>
      </c>
      <c r="Q20" s="110" t="s">
        <v>2235</v>
      </c>
      <c r="R20" s="21">
        <v>0</v>
      </c>
      <c r="S20" s="2"/>
    </row>
    <row r="21" spans="1:19" s="9" customFormat="1" ht="25.5" x14ac:dyDescent="0.2">
      <c r="A21" s="7">
        <v>12</v>
      </c>
      <c r="B21" s="18">
        <v>4761</v>
      </c>
      <c r="C21" s="108" t="s">
        <v>2070</v>
      </c>
      <c r="D21" s="76">
        <v>9084382</v>
      </c>
      <c r="E21" s="108" t="s">
        <v>2032</v>
      </c>
      <c r="F21" s="127" t="s">
        <v>2208</v>
      </c>
      <c r="G21" s="128">
        <v>6941.66</v>
      </c>
      <c r="H21" s="29" t="s">
        <v>20</v>
      </c>
      <c r="I21" s="29" t="s">
        <v>19</v>
      </c>
      <c r="J21" s="107" t="s">
        <v>2236</v>
      </c>
      <c r="K21" s="109" t="s">
        <v>2162</v>
      </c>
      <c r="L21" s="32">
        <v>0</v>
      </c>
      <c r="M21" s="32">
        <v>2452</v>
      </c>
      <c r="N21" s="109" t="s">
        <v>2189</v>
      </c>
      <c r="O21" s="57">
        <f t="shared" si="0"/>
        <v>6941.66</v>
      </c>
      <c r="P21" s="25">
        <v>2201</v>
      </c>
      <c r="Q21" s="110" t="s">
        <v>2235</v>
      </c>
      <c r="R21" s="21">
        <v>0</v>
      </c>
      <c r="S21" s="2"/>
    </row>
    <row r="22" spans="1:19" s="9" customFormat="1" x14ac:dyDescent="0.2">
      <c r="A22" s="7">
        <v>13</v>
      </c>
      <c r="B22" s="18">
        <v>4763</v>
      </c>
      <c r="C22" s="108" t="s">
        <v>2070</v>
      </c>
      <c r="D22" s="76">
        <v>9084384</v>
      </c>
      <c r="E22" s="108" t="s">
        <v>2032</v>
      </c>
      <c r="F22" s="127" t="s">
        <v>2208</v>
      </c>
      <c r="G22" s="128">
        <v>7933.34</v>
      </c>
      <c r="H22" s="29" t="s">
        <v>20</v>
      </c>
      <c r="I22" s="29" t="s">
        <v>19</v>
      </c>
      <c r="J22" s="107" t="s">
        <v>2237</v>
      </c>
      <c r="K22" s="109" t="s">
        <v>2162</v>
      </c>
      <c r="L22" s="32">
        <v>0</v>
      </c>
      <c r="M22" s="32">
        <v>2450</v>
      </c>
      <c r="N22" s="109" t="s">
        <v>2189</v>
      </c>
      <c r="O22" s="57">
        <f t="shared" ref="O22:O23" si="4">G22</f>
        <v>7933.34</v>
      </c>
      <c r="P22" s="25">
        <v>2201</v>
      </c>
      <c r="Q22" s="110" t="s">
        <v>2235</v>
      </c>
      <c r="R22" s="21">
        <v>0</v>
      </c>
      <c r="S22" s="2"/>
    </row>
    <row r="23" spans="1:19" s="9" customFormat="1" ht="25.5" x14ac:dyDescent="0.2">
      <c r="A23" s="7">
        <v>14</v>
      </c>
      <c r="B23" s="18">
        <v>4762</v>
      </c>
      <c r="C23" s="108" t="s">
        <v>2070</v>
      </c>
      <c r="D23" s="76">
        <v>9084383</v>
      </c>
      <c r="E23" s="108" t="s">
        <v>2032</v>
      </c>
      <c r="F23" s="127" t="s">
        <v>2208</v>
      </c>
      <c r="G23" s="128">
        <v>2975</v>
      </c>
      <c r="H23" s="29" t="s">
        <v>20</v>
      </c>
      <c r="I23" s="29" t="s">
        <v>19</v>
      </c>
      <c r="J23" s="107" t="s">
        <v>2238</v>
      </c>
      <c r="K23" s="109" t="s">
        <v>2162</v>
      </c>
      <c r="L23" s="32">
        <v>0</v>
      </c>
      <c r="M23" s="32">
        <v>2451</v>
      </c>
      <c r="N23" s="109" t="s">
        <v>2189</v>
      </c>
      <c r="O23" s="57">
        <f t="shared" si="4"/>
        <v>2975</v>
      </c>
      <c r="P23" s="25">
        <v>2201</v>
      </c>
      <c r="Q23" s="110" t="s">
        <v>2235</v>
      </c>
      <c r="R23" s="21">
        <v>0</v>
      </c>
      <c r="S23" s="2"/>
    </row>
    <row r="24" spans="1:19" s="9" customFormat="1" ht="25.5" x14ac:dyDescent="0.2">
      <c r="A24" s="7">
        <v>15</v>
      </c>
      <c r="B24" s="18">
        <v>4758</v>
      </c>
      <c r="C24" s="108" t="s">
        <v>2062</v>
      </c>
      <c r="D24" s="76">
        <v>223090783</v>
      </c>
      <c r="E24" s="108" t="s">
        <v>2075</v>
      </c>
      <c r="F24" s="127" t="s">
        <v>2209</v>
      </c>
      <c r="G24" s="128">
        <v>248.75</v>
      </c>
      <c r="H24" s="29" t="s">
        <v>20</v>
      </c>
      <c r="I24" s="29" t="s">
        <v>19</v>
      </c>
      <c r="J24" s="107" t="s">
        <v>2243</v>
      </c>
      <c r="K24" s="109" t="s">
        <v>2050</v>
      </c>
      <c r="L24" s="32">
        <v>0</v>
      </c>
      <c r="M24" s="32">
        <v>2024</v>
      </c>
      <c r="N24" s="109" t="s">
        <v>2056</v>
      </c>
      <c r="O24" s="57">
        <f t="shared" si="0"/>
        <v>248.75</v>
      </c>
      <c r="P24" s="25">
        <v>2202</v>
      </c>
      <c r="Q24" s="110" t="s">
        <v>2235</v>
      </c>
      <c r="R24" s="21">
        <v>0</v>
      </c>
      <c r="S24" s="2"/>
    </row>
    <row r="25" spans="1:19" s="9" customFormat="1" ht="25.5" x14ac:dyDescent="0.2">
      <c r="A25" s="7">
        <v>16</v>
      </c>
      <c r="B25" s="18">
        <v>4757</v>
      </c>
      <c r="C25" s="108" t="s">
        <v>2062</v>
      </c>
      <c r="D25" s="76">
        <v>223090784</v>
      </c>
      <c r="E25" s="108" t="s">
        <v>2075</v>
      </c>
      <c r="F25" s="127" t="s">
        <v>2209</v>
      </c>
      <c r="G25" s="128">
        <v>133.74</v>
      </c>
      <c r="H25" s="29" t="s">
        <v>20</v>
      </c>
      <c r="I25" s="29" t="s">
        <v>19</v>
      </c>
      <c r="J25" s="107" t="s">
        <v>2243</v>
      </c>
      <c r="K25" s="109" t="s">
        <v>2050</v>
      </c>
      <c r="L25" s="32">
        <v>0</v>
      </c>
      <c r="M25" s="32">
        <v>2025</v>
      </c>
      <c r="N25" s="109" t="s">
        <v>2056</v>
      </c>
      <c r="O25" s="57">
        <f t="shared" ref="O25" si="5">G25</f>
        <v>133.74</v>
      </c>
      <c r="P25" s="25">
        <v>2202</v>
      </c>
      <c r="Q25" s="110" t="s">
        <v>2235</v>
      </c>
      <c r="R25" s="21">
        <v>0</v>
      </c>
      <c r="S25" s="2"/>
    </row>
    <row r="26" spans="1:19" s="9" customFormat="1" ht="25.5" x14ac:dyDescent="0.2">
      <c r="A26" s="7">
        <v>17</v>
      </c>
      <c r="B26" s="18">
        <v>4926</v>
      </c>
      <c r="C26" s="108" t="s">
        <v>2156</v>
      </c>
      <c r="D26" s="76">
        <v>1121</v>
      </c>
      <c r="E26" s="108" t="s">
        <v>2190</v>
      </c>
      <c r="F26" s="127" t="s">
        <v>2210</v>
      </c>
      <c r="G26" s="128">
        <v>2394</v>
      </c>
      <c r="H26" s="29" t="s">
        <v>20</v>
      </c>
      <c r="I26" s="29" t="s">
        <v>19</v>
      </c>
      <c r="J26" s="107" t="s">
        <v>2253</v>
      </c>
      <c r="K26" s="109" t="s">
        <v>2156</v>
      </c>
      <c r="L26" s="32">
        <v>0</v>
      </c>
      <c r="M26" s="32">
        <v>2498</v>
      </c>
      <c r="N26" s="109" t="s">
        <v>2189</v>
      </c>
      <c r="O26" s="57">
        <f t="shared" si="0"/>
        <v>2394</v>
      </c>
      <c r="P26" s="25">
        <v>2203</v>
      </c>
      <c r="Q26" s="110" t="s">
        <v>2235</v>
      </c>
      <c r="R26" s="21">
        <v>0</v>
      </c>
      <c r="S26" s="2"/>
    </row>
    <row r="27" spans="1:19" s="9" customFormat="1" x14ac:dyDescent="0.2">
      <c r="A27" s="7">
        <v>18</v>
      </c>
      <c r="B27" s="18">
        <v>4767</v>
      </c>
      <c r="C27" s="108" t="s">
        <v>2070</v>
      </c>
      <c r="D27" s="76">
        <v>5422</v>
      </c>
      <c r="E27" s="108" t="s">
        <v>2033</v>
      </c>
      <c r="F27" s="127" t="s">
        <v>2211</v>
      </c>
      <c r="G27" s="128">
        <v>892.5</v>
      </c>
      <c r="H27" s="29" t="s">
        <v>20</v>
      </c>
      <c r="I27" s="29" t="s">
        <v>19</v>
      </c>
      <c r="J27" s="107" t="s">
        <v>2244</v>
      </c>
      <c r="K27" s="109" t="s">
        <v>2056</v>
      </c>
      <c r="L27" s="32">
        <v>0</v>
      </c>
      <c r="M27" s="32">
        <v>2029</v>
      </c>
      <c r="N27" s="109" t="s">
        <v>2056</v>
      </c>
      <c r="O27" s="57">
        <f t="shared" si="0"/>
        <v>892.5</v>
      </c>
      <c r="P27" s="25">
        <v>2204</v>
      </c>
      <c r="Q27" s="110" t="s">
        <v>2235</v>
      </c>
      <c r="R27" s="21">
        <v>0</v>
      </c>
      <c r="S27" s="2"/>
    </row>
    <row r="28" spans="1:19" s="9" customFormat="1" x14ac:dyDescent="0.2">
      <c r="A28" s="7">
        <v>19</v>
      </c>
      <c r="B28" s="18">
        <v>4803</v>
      </c>
      <c r="C28" s="108" t="s">
        <v>2081</v>
      </c>
      <c r="D28" s="76">
        <v>2030684</v>
      </c>
      <c r="E28" s="108" t="s">
        <v>2062</v>
      </c>
      <c r="F28" s="127" t="s">
        <v>2212</v>
      </c>
      <c r="G28" s="128">
        <v>918.04</v>
      </c>
      <c r="H28" s="29" t="s">
        <v>20</v>
      </c>
      <c r="I28" s="29" t="s">
        <v>19</v>
      </c>
      <c r="J28" s="107" t="s">
        <v>1723</v>
      </c>
      <c r="K28" s="109" t="s">
        <v>2004</v>
      </c>
      <c r="L28" s="32">
        <v>0</v>
      </c>
      <c r="M28" s="32">
        <v>2109</v>
      </c>
      <c r="N28" s="109" t="s">
        <v>2078</v>
      </c>
      <c r="O28" s="57">
        <f t="shared" si="0"/>
        <v>918.04</v>
      </c>
      <c r="P28" s="25">
        <v>2205</v>
      </c>
      <c r="Q28" s="110" t="s">
        <v>2235</v>
      </c>
      <c r="R28" s="21">
        <v>0</v>
      </c>
      <c r="S28" s="2"/>
    </row>
    <row r="29" spans="1:19" s="9" customFormat="1" ht="25.5" x14ac:dyDescent="0.2">
      <c r="A29" s="7">
        <v>20</v>
      </c>
      <c r="B29" s="18">
        <v>4772</v>
      </c>
      <c r="C29" s="108" t="s">
        <v>2070</v>
      </c>
      <c r="D29" s="76">
        <v>2052</v>
      </c>
      <c r="E29" s="108" t="s">
        <v>2102</v>
      </c>
      <c r="F29" s="130" t="s">
        <v>2213</v>
      </c>
      <c r="G29" s="128">
        <v>18375.98</v>
      </c>
      <c r="H29" s="29" t="s">
        <v>20</v>
      </c>
      <c r="I29" s="29" t="s">
        <v>19</v>
      </c>
      <c r="J29" s="107" t="s">
        <v>2245</v>
      </c>
      <c r="K29" s="109" t="s">
        <v>2056</v>
      </c>
      <c r="L29" s="32">
        <v>0</v>
      </c>
      <c r="M29" s="32">
        <v>2028</v>
      </c>
      <c r="N29" s="109" t="s">
        <v>2056</v>
      </c>
      <c r="O29" s="57">
        <f>G29</f>
        <v>18375.98</v>
      </c>
      <c r="P29" s="25">
        <v>2206</v>
      </c>
      <c r="Q29" s="110" t="s">
        <v>2235</v>
      </c>
      <c r="R29" s="21">
        <v>0</v>
      </c>
      <c r="S29" s="2"/>
    </row>
    <row r="30" spans="1:19" s="9" customFormat="1" x14ac:dyDescent="0.2">
      <c r="A30" s="7">
        <v>21</v>
      </c>
      <c r="B30" s="18">
        <v>4786</v>
      </c>
      <c r="C30" s="108" t="s">
        <v>2079</v>
      </c>
      <c r="D30" s="76">
        <v>160</v>
      </c>
      <c r="E30" s="108" t="s">
        <v>2103</v>
      </c>
      <c r="F30" s="130" t="s">
        <v>2214</v>
      </c>
      <c r="G30" s="128">
        <v>232.05</v>
      </c>
      <c r="H30" s="29" t="s">
        <v>20</v>
      </c>
      <c r="I30" s="29" t="s">
        <v>19</v>
      </c>
      <c r="J30" s="107" t="s">
        <v>2246</v>
      </c>
      <c r="K30" s="109" t="s">
        <v>2074</v>
      </c>
      <c r="L30" s="32">
        <v>0</v>
      </c>
      <c r="M30" s="32">
        <v>2111</v>
      </c>
      <c r="N30" s="109" t="s">
        <v>2078</v>
      </c>
      <c r="O30" s="57">
        <f>G30</f>
        <v>232.05</v>
      </c>
      <c r="P30" s="25">
        <v>2207</v>
      </c>
      <c r="Q30" s="110" t="s">
        <v>2235</v>
      </c>
      <c r="R30" s="21">
        <v>0</v>
      </c>
      <c r="S30" s="2"/>
    </row>
    <row r="31" spans="1:19" s="9" customFormat="1" x14ac:dyDescent="0.2">
      <c r="A31" s="7">
        <v>22</v>
      </c>
      <c r="B31" s="18">
        <v>4970</v>
      </c>
      <c r="C31" s="108" t="s">
        <v>2225</v>
      </c>
      <c r="D31" s="76">
        <v>3584</v>
      </c>
      <c r="E31" s="108" t="s">
        <v>2188</v>
      </c>
      <c r="F31" s="130" t="s">
        <v>2215</v>
      </c>
      <c r="G31" s="128">
        <v>5950</v>
      </c>
      <c r="H31" s="29" t="s">
        <v>20</v>
      </c>
      <c r="I31" s="29" t="s">
        <v>19</v>
      </c>
      <c r="J31" s="107" t="s">
        <v>2239</v>
      </c>
      <c r="K31" s="109" t="s">
        <v>2222</v>
      </c>
      <c r="L31" s="32">
        <v>0</v>
      </c>
      <c r="M31" s="32">
        <v>2462</v>
      </c>
      <c r="N31" s="109" t="s">
        <v>2222</v>
      </c>
      <c r="O31" s="57">
        <f>G31</f>
        <v>5950</v>
      </c>
      <c r="P31" s="25">
        <v>2211</v>
      </c>
      <c r="Q31" s="110" t="s">
        <v>2235</v>
      </c>
      <c r="R31" s="21">
        <v>0</v>
      </c>
      <c r="S31" s="2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  <mergeCell ref="A6:A8"/>
    <mergeCell ref="B6:C6"/>
    <mergeCell ref="D6:G6"/>
    <mergeCell ref="H6:H8"/>
    <mergeCell ref="I6:I8"/>
  </mergeCells>
  <phoneticPr fontId="25" type="noConversion"/>
  <pageMargins left="0.7" right="0.7" top="0.75" bottom="0.75" header="0.3" footer="0.3"/>
</worksheet>
</file>

<file path=xl/worksheets/sheet1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980568-6FC8-40A1-A81F-67E237B30778}">
  <dimension ref="A1:AC17"/>
  <sheetViews>
    <sheetView topLeftCell="A7" workbookViewId="0">
      <selection activeCell="J11" sqref="J11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>
        <v>4969</v>
      </c>
      <c r="C10" s="108" t="s">
        <v>2225</v>
      </c>
      <c r="D10" s="76">
        <v>117483</v>
      </c>
      <c r="E10" s="108" t="s">
        <v>2250</v>
      </c>
      <c r="F10" s="80" t="s">
        <v>71</v>
      </c>
      <c r="G10" s="114">
        <v>1588</v>
      </c>
      <c r="H10" s="29" t="s">
        <v>20</v>
      </c>
      <c r="I10" s="29" t="s">
        <v>19</v>
      </c>
      <c r="J10" s="107" t="s">
        <v>2254</v>
      </c>
      <c r="K10" s="109" t="s">
        <v>2189</v>
      </c>
      <c r="L10" s="32">
        <v>0</v>
      </c>
      <c r="M10" s="32">
        <v>2478</v>
      </c>
      <c r="N10" s="109" t="s">
        <v>2222</v>
      </c>
      <c r="O10" s="57">
        <f t="shared" ref="O10:O17" si="0">G10</f>
        <v>1588</v>
      </c>
      <c r="P10" s="25">
        <v>2216</v>
      </c>
      <c r="Q10" s="110" t="s">
        <v>2249</v>
      </c>
      <c r="R10" s="21">
        <v>0</v>
      </c>
      <c r="S10" s="2"/>
    </row>
    <row r="11" spans="1:29" s="9" customFormat="1" x14ac:dyDescent="0.2">
      <c r="A11" s="7">
        <v>2</v>
      </c>
      <c r="B11" s="18">
        <v>4898</v>
      </c>
      <c r="C11" s="108" t="s">
        <v>2197</v>
      </c>
      <c r="D11" s="76">
        <v>120017524533</v>
      </c>
      <c r="E11" s="108" t="s">
        <v>2164</v>
      </c>
      <c r="F11" s="80" t="s">
        <v>2216</v>
      </c>
      <c r="G11" s="114">
        <v>40453.379999999997</v>
      </c>
      <c r="H11" s="29" t="s">
        <v>20</v>
      </c>
      <c r="I11" s="29" t="s">
        <v>19</v>
      </c>
      <c r="J11" s="107" t="s">
        <v>2251</v>
      </c>
      <c r="K11" s="109" t="s">
        <v>2162</v>
      </c>
      <c r="L11" s="32">
        <v>0</v>
      </c>
      <c r="M11" s="32">
        <v>2483</v>
      </c>
      <c r="N11" s="109" t="s">
        <v>2222</v>
      </c>
      <c r="O11" s="57">
        <f t="shared" si="0"/>
        <v>40453.379999999997</v>
      </c>
      <c r="P11" s="25">
        <v>2217</v>
      </c>
      <c r="Q11" s="110" t="s">
        <v>2249</v>
      </c>
      <c r="R11" s="21">
        <v>0</v>
      </c>
      <c r="S11" s="2"/>
    </row>
    <row r="12" spans="1:29" s="9" customFormat="1" x14ac:dyDescent="0.2">
      <c r="A12" s="7">
        <v>3</v>
      </c>
      <c r="B12" s="18">
        <v>4948</v>
      </c>
      <c r="C12" s="108" t="s">
        <v>2193</v>
      </c>
      <c r="D12" s="76">
        <v>5783168</v>
      </c>
      <c r="E12" s="108" t="s">
        <v>2196</v>
      </c>
      <c r="F12" s="80" t="s">
        <v>2217</v>
      </c>
      <c r="G12" s="114">
        <v>1592.93</v>
      </c>
      <c r="H12" s="29" t="s">
        <v>20</v>
      </c>
      <c r="I12" s="29" t="s">
        <v>19</v>
      </c>
      <c r="J12" s="107" t="s">
        <v>1816</v>
      </c>
      <c r="K12" s="109" t="s">
        <v>2162</v>
      </c>
      <c r="L12" s="32">
        <v>0</v>
      </c>
      <c r="M12" s="32">
        <v>2444</v>
      </c>
      <c r="N12" s="109" t="s">
        <v>2189</v>
      </c>
      <c r="O12" s="57">
        <f t="shared" si="0"/>
        <v>1592.93</v>
      </c>
      <c r="P12" s="25">
        <v>2218</v>
      </c>
      <c r="Q12" s="110" t="s">
        <v>2249</v>
      </c>
      <c r="R12" s="21">
        <v>0</v>
      </c>
      <c r="S12" s="2"/>
    </row>
    <row r="13" spans="1:29" s="9" customFormat="1" x14ac:dyDescent="0.2">
      <c r="A13" s="7">
        <v>4</v>
      </c>
      <c r="B13" s="18">
        <v>4768</v>
      </c>
      <c r="C13" s="108" t="s">
        <v>2070</v>
      </c>
      <c r="D13" s="76">
        <v>23005256</v>
      </c>
      <c r="E13" s="108" t="s">
        <v>2062</v>
      </c>
      <c r="F13" s="80" t="s">
        <v>273</v>
      </c>
      <c r="G13" s="114">
        <v>1313.9</v>
      </c>
      <c r="H13" s="29" t="s">
        <v>20</v>
      </c>
      <c r="I13" s="29" t="s">
        <v>19</v>
      </c>
      <c r="J13" s="107" t="s">
        <v>1782</v>
      </c>
      <c r="K13" s="109" t="s">
        <v>2056</v>
      </c>
      <c r="L13" s="32">
        <v>0</v>
      </c>
      <c r="M13" s="32">
        <v>2031</v>
      </c>
      <c r="N13" s="109" t="s">
        <v>2056</v>
      </c>
      <c r="O13" s="57">
        <f t="shared" si="0"/>
        <v>1313.9</v>
      </c>
      <c r="P13" s="25">
        <v>2219</v>
      </c>
      <c r="Q13" s="110" t="s">
        <v>2249</v>
      </c>
      <c r="R13" s="21">
        <v>0</v>
      </c>
      <c r="S13" s="2"/>
    </row>
    <row r="14" spans="1:29" s="9" customFormat="1" x14ac:dyDescent="0.2">
      <c r="A14" s="7">
        <v>5</v>
      </c>
      <c r="B14" s="18">
        <v>4903</v>
      </c>
      <c r="C14" s="108" t="s">
        <v>2197</v>
      </c>
      <c r="D14" s="76">
        <v>17015127</v>
      </c>
      <c r="E14" s="108" t="s">
        <v>2197</v>
      </c>
      <c r="F14" s="80" t="s">
        <v>1514</v>
      </c>
      <c r="G14" s="112">
        <v>1618.4</v>
      </c>
      <c r="H14" s="29" t="s">
        <v>20</v>
      </c>
      <c r="I14" s="29" t="s">
        <v>19</v>
      </c>
      <c r="J14" s="107" t="s">
        <v>2252</v>
      </c>
      <c r="K14" s="109" t="s">
        <v>2156</v>
      </c>
      <c r="L14" s="32">
        <v>0</v>
      </c>
      <c r="M14" s="32">
        <v>2480</v>
      </c>
      <c r="N14" s="109" t="s">
        <v>2184</v>
      </c>
      <c r="O14" s="57">
        <f t="shared" si="0"/>
        <v>1618.4</v>
      </c>
      <c r="P14" s="25">
        <v>2220</v>
      </c>
      <c r="Q14" s="110" t="s">
        <v>2249</v>
      </c>
      <c r="R14" s="21">
        <v>0</v>
      </c>
      <c r="S14" s="2"/>
    </row>
    <row r="15" spans="1:29" s="9" customFormat="1" x14ac:dyDescent="0.2">
      <c r="A15" s="7">
        <v>6</v>
      </c>
      <c r="B15" s="18">
        <v>4774</v>
      </c>
      <c r="C15" s="108" t="s">
        <v>2103</v>
      </c>
      <c r="D15" s="76">
        <v>222467</v>
      </c>
      <c r="E15" s="108" t="s">
        <v>2032</v>
      </c>
      <c r="F15" s="80" t="s">
        <v>2218</v>
      </c>
      <c r="G15" s="114">
        <v>6864.94</v>
      </c>
      <c r="H15" s="29" t="s">
        <v>20</v>
      </c>
      <c r="I15" s="29" t="s">
        <v>19</v>
      </c>
      <c r="J15" s="107" t="s">
        <v>1723</v>
      </c>
      <c r="K15" s="109" t="s">
        <v>2088</v>
      </c>
      <c r="L15" s="32">
        <v>0</v>
      </c>
      <c r="M15" s="32">
        <v>2484</v>
      </c>
      <c r="N15" s="109" t="s">
        <v>2235</v>
      </c>
      <c r="O15" s="57">
        <f t="shared" si="0"/>
        <v>6864.94</v>
      </c>
      <c r="P15" s="25">
        <v>2221</v>
      </c>
      <c r="Q15" s="110" t="s">
        <v>2249</v>
      </c>
      <c r="R15" s="21">
        <v>0</v>
      </c>
      <c r="S15" s="2"/>
    </row>
    <row r="16" spans="1:29" s="9" customFormat="1" x14ac:dyDescent="0.2">
      <c r="A16" s="7">
        <v>7</v>
      </c>
      <c r="B16" s="18">
        <v>4975</v>
      </c>
      <c r="C16" s="108" t="s">
        <v>2225</v>
      </c>
      <c r="D16" s="76">
        <v>6016</v>
      </c>
      <c r="E16" s="108" t="s">
        <v>2225</v>
      </c>
      <c r="F16" s="80" t="s">
        <v>2219</v>
      </c>
      <c r="G16" s="114">
        <f>14700-2100</f>
        <v>12600</v>
      </c>
      <c r="H16" s="29" t="s">
        <v>20</v>
      </c>
      <c r="I16" s="29" t="s">
        <v>19</v>
      </c>
      <c r="J16" s="107" t="s">
        <v>1826</v>
      </c>
      <c r="K16" s="109" t="s">
        <v>2189</v>
      </c>
      <c r="L16" s="32">
        <v>0</v>
      </c>
      <c r="M16" s="32">
        <v>2495</v>
      </c>
      <c r="N16" s="109" t="s">
        <v>2235</v>
      </c>
      <c r="O16" s="57">
        <f t="shared" si="0"/>
        <v>12600</v>
      </c>
      <c r="P16" s="25">
        <v>2223</v>
      </c>
      <c r="Q16" s="110" t="s">
        <v>2249</v>
      </c>
      <c r="R16" s="21">
        <v>0</v>
      </c>
      <c r="S16" s="2"/>
    </row>
    <row r="17" spans="1:19" s="9" customFormat="1" x14ac:dyDescent="0.2">
      <c r="A17" s="7">
        <v>8</v>
      </c>
      <c r="B17" s="18">
        <v>4977</v>
      </c>
      <c r="C17" s="108" t="s">
        <v>2225</v>
      </c>
      <c r="D17" s="76">
        <v>7343</v>
      </c>
      <c r="E17" s="108" t="s">
        <v>2225</v>
      </c>
      <c r="F17" s="80" t="s">
        <v>2220</v>
      </c>
      <c r="G17" s="114">
        <v>12460</v>
      </c>
      <c r="H17" s="29" t="s">
        <v>20</v>
      </c>
      <c r="I17" s="29" t="s">
        <v>19</v>
      </c>
      <c r="J17" s="107" t="s">
        <v>1816</v>
      </c>
      <c r="K17" s="109" t="s">
        <v>2189</v>
      </c>
      <c r="L17" s="32">
        <v>0</v>
      </c>
      <c r="M17" s="32">
        <v>2494</v>
      </c>
      <c r="N17" s="109" t="s">
        <v>2235</v>
      </c>
      <c r="O17" s="57">
        <f t="shared" si="0"/>
        <v>12460</v>
      </c>
      <c r="P17" s="25">
        <v>2224</v>
      </c>
      <c r="Q17" s="110" t="s">
        <v>2249</v>
      </c>
      <c r="R17" s="21">
        <v>0</v>
      </c>
      <c r="S17" s="2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  <mergeCell ref="A6:A8"/>
    <mergeCell ref="B6:C6"/>
    <mergeCell ref="D6:G6"/>
    <mergeCell ref="H6:H8"/>
    <mergeCell ref="I6:I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C15"/>
  <sheetViews>
    <sheetView workbookViewId="0">
      <selection activeCell="F20" sqref="F20"/>
    </sheetView>
  </sheetViews>
  <sheetFormatPr defaultRowHeight="20.100000000000001" customHeight="1" x14ac:dyDescent="0.2"/>
  <cols>
    <col min="1" max="1" width="4.5703125" style="10" customWidth="1"/>
    <col min="2" max="2" width="9.7109375" style="6" customWidth="1"/>
    <col min="3" max="3" width="12.42578125" style="6" customWidth="1"/>
    <col min="4" max="4" width="10.85546875" style="6" customWidth="1"/>
    <col min="5" max="5" width="14.28515625" style="6" customWidth="1"/>
    <col min="6" max="6" width="20.140625" style="6" customWidth="1"/>
    <col min="7" max="7" width="12.42578125" style="6" customWidth="1"/>
    <col min="8" max="8" width="9.85546875" style="6" customWidth="1"/>
    <col min="9" max="9" width="15" style="6" customWidth="1"/>
    <col min="10" max="10" width="25.28515625" style="6" customWidth="1"/>
    <col min="11" max="11" width="13.28515625" style="6" customWidth="1"/>
    <col min="12" max="13" width="9.28515625" style="6" customWidth="1"/>
    <col min="14" max="14" width="10.42578125" style="6" customWidth="1"/>
    <col min="15" max="15" width="11.85546875" style="6" customWidth="1"/>
    <col min="16" max="16" width="11.28515625" style="6" customWidth="1"/>
    <col min="17" max="17" width="12.42578125" style="6" customWidth="1"/>
    <col min="18" max="18" width="8.14062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0.100000000000001" customHeight="1" x14ac:dyDescent="0.2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8.5" customHeight="1" x14ac:dyDescent="0.2">
      <c r="A10" s="7">
        <v>1</v>
      </c>
      <c r="B10" s="18">
        <v>17740</v>
      </c>
      <c r="C10" s="19" t="s">
        <v>26</v>
      </c>
      <c r="D10" s="18">
        <v>48223</v>
      </c>
      <c r="E10" s="19">
        <v>27.052199999999999</v>
      </c>
      <c r="F10" s="18" t="s">
        <v>27</v>
      </c>
      <c r="G10" s="20">
        <v>204.08</v>
      </c>
      <c r="H10" s="18" t="s">
        <v>20</v>
      </c>
      <c r="I10" s="18" t="s">
        <v>19</v>
      </c>
      <c r="J10" s="18" t="s">
        <v>28</v>
      </c>
      <c r="K10" s="19" t="s">
        <v>29</v>
      </c>
      <c r="L10" s="21">
        <v>0</v>
      </c>
      <c r="M10" s="21">
        <v>140</v>
      </c>
      <c r="N10" s="19" t="s">
        <v>22</v>
      </c>
      <c r="O10" s="22">
        <f t="shared" ref="O10:O15" si="0">G10</f>
        <v>204.08</v>
      </c>
      <c r="P10" s="21">
        <v>2193</v>
      </c>
      <c r="Q10" s="23" t="s">
        <v>25</v>
      </c>
      <c r="R10" s="21">
        <v>0</v>
      </c>
      <c r="S10" s="2"/>
    </row>
    <row r="11" spans="1:29" ht="49.5" hidden="1" customHeight="1" x14ac:dyDescent="0.2">
      <c r="A11" s="13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2"/>
      <c r="R11" s="21"/>
    </row>
    <row r="12" spans="1:29" ht="29.25" customHeight="1" x14ac:dyDescent="0.2">
      <c r="A12" s="13">
        <v>2</v>
      </c>
      <c r="B12" s="14">
        <v>17785</v>
      </c>
      <c r="C12" s="24" t="s">
        <v>26</v>
      </c>
      <c r="D12" s="25">
        <v>3950</v>
      </c>
      <c r="E12" s="24" t="s">
        <v>23</v>
      </c>
      <c r="F12" s="18" t="s">
        <v>30</v>
      </c>
      <c r="G12" s="24">
        <v>1549.99</v>
      </c>
      <c r="H12" s="18" t="s">
        <v>20</v>
      </c>
      <c r="I12" s="18" t="s">
        <v>19</v>
      </c>
      <c r="J12" s="18" t="s">
        <v>31</v>
      </c>
      <c r="K12" s="24" t="s">
        <v>26</v>
      </c>
      <c r="L12" s="21">
        <v>0</v>
      </c>
      <c r="M12" s="14">
        <v>1602</v>
      </c>
      <c r="N12" s="24" t="s">
        <v>32</v>
      </c>
      <c r="O12" s="22">
        <f t="shared" si="0"/>
        <v>1549.99</v>
      </c>
      <c r="P12" s="14">
        <v>2194</v>
      </c>
      <c r="Q12" s="24" t="s">
        <v>25</v>
      </c>
      <c r="R12" s="21">
        <v>0</v>
      </c>
    </row>
    <row r="13" spans="1:29" ht="26.25" customHeight="1" x14ac:dyDescent="0.2">
      <c r="A13" s="13">
        <v>3</v>
      </c>
      <c r="B13" s="14">
        <v>19086</v>
      </c>
      <c r="C13" s="24" t="s">
        <v>24</v>
      </c>
      <c r="D13" s="14">
        <v>347</v>
      </c>
      <c r="E13" s="24" t="s">
        <v>29</v>
      </c>
      <c r="F13" s="18" t="s">
        <v>33</v>
      </c>
      <c r="G13" s="14">
        <v>12643.68</v>
      </c>
      <c r="H13" s="18" t="s">
        <v>20</v>
      </c>
      <c r="I13" s="18" t="s">
        <v>19</v>
      </c>
      <c r="J13" s="18" t="s">
        <v>36</v>
      </c>
      <c r="K13" s="24" t="s">
        <v>22</v>
      </c>
      <c r="L13" s="21">
        <v>0</v>
      </c>
      <c r="M13" s="14">
        <v>185</v>
      </c>
      <c r="N13" s="24" t="s">
        <v>21</v>
      </c>
      <c r="O13" s="22">
        <f t="shared" si="0"/>
        <v>12643.68</v>
      </c>
      <c r="P13" s="14">
        <v>2195</v>
      </c>
      <c r="Q13" s="24" t="s">
        <v>25</v>
      </c>
      <c r="R13" s="21">
        <v>0</v>
      </c>
    </row>
    <row r="14" spans="1:29" ht="24" customHeight="1" x14ac:dyDescent="0.2">
      <c r="A14" s="13">
        <v>4</v>
      </c>
      <c r="B14" s="14">
        <v>17307</v>
      </c>
      <c r="C14" s="24" t="s">
        <v>23</v>
      </c>
      <c r="D14" s="14">
        <v>14973344</v>
      </c>
      <c r="E14" s="24" t="s">
        <v>34</v>
      </c>
      <c r="F14" s="24" t="s">
        <v>35</v>
      </c>
      <c r="G14" s="14">
        <v>2297.84</v>
      </c>
      <c r="H14" s="18" t="s">
        <v>20</v>
      </c>
      <c r="I14" s="18" t="s">
        <v>19</v>
      </c>
      <c r="J14" s="24" t="s">
        <v>37</v>
      </c>
      <c r="K14" s="24" t="s">
        <v>38</v>
      </c>
      <c r="L14" s="14">
        <v>0</v>
      </c>
      <c r="M14" s="14">
        <v>1610</v>
      </c>
      <c r="N14" s="24" t="s">
        <v>39</v>
      </c>
      <c r="O14" s="22">
        <f t="shared" si="0"/>
        <v>2297.84</v>
      </c>
      <c r="P14" s="14">
        <v>2196</v>
      </c>
      <c r="Q14" s="24" t="s">
        <v>25</v>
      </c>
      <c r="R14" s="14">
        <v>0</v>
      </c>
    </row>
    <row r="15" spans="1:29" ht="30.75" customHeight="1" x14ac:dyDescent="0.2">
      <c r="A15" s="13">
        <v>5</v>
      </c>
      <c r="B15" s="14">
        <v>20114</v>
      </c>
      <c r="C15" s="24" t="s">
        <v>38</v>
      </c>
      <c r="D15" s="14">
        <v>16754190</v>
      </c>
      <c r="E15" s="24" t="s">
        <v>40</v>
      </c>
      <c r="F15" s="24" t="s">
        <v>35</v>
      </c>
      <c r="G15" s="14">
        <v>-405.9</v>
      </c>
      <c r="H15" s="18" t="s">
        <v>20</v>
      </c>
      <c r="I15" s="18"/>
      <c r="J15" s="18" t="s">
        <v>41</v>
      </c>
      <c r="K15" s="24" t="s">
        <v>38</v>
      </c>
      <c r="L15" s="14">
        <v>0</v>
      </c>
      <c r="M15" s="14">
        <v>1611</v>
      </c>
      <c r="N15" s="24" t="s">
        <v>39</v>
      </c>
      <c r="O15" s="22">
        <f t="shared" si="0"/>
        <v>-405.9</v>
      </c>
      <c r="P15" s="14">
        <v>2196</v>
      </c>
      <c r="Q15" s="24" t="s">
        <v>25</v>
      </c>
      <c r="R15" s="14">
        <v>0</v>
      </c>
    </row>
  </sheetData>
  <mergeCells count="21">
    <mergeCell ref="A6:A8"/>
    <mergeCell ref="B6:C6"/>
    <mergeCell ref="D6:G6"/>
    <mergeCell ref="H6:H8"/>
    <mergeCell ref="I6:I8"/>
    <mergeCell ref="B7:B8"/>
    <mergeCell ref="C7:C8"/>
    <mergeCell ref="D7:D8"/>
    <mergeCell ref="G7:G8"/>
    <mergeCell ref="R6:R8"/>
    <mergeCell ref="O6:O8"/>
    <mergeCell ref="Q7:Q8"/>
    <mergeCell ref="P7:P8"/>
    <mergeCell ref="P6:Q6"/>
    <mergeCell ref="N6:N8"/>
    <mergeCell ref="K6:K8"/>
    <mergeCell ref="M6:M8"/>
    <mergeCell ref="L6:L8"/>
    <mergeCell ref="E7:E8"/>
    <mergeCell ref="F7:F8"/>
    <mergeCell ref="J6:J8"/>
  </mergeCells>
  <phoneticPr fontId="10" type="noConversion"/>
  <pageMargins left="0.16" right="0.16" top="0.43" bottom="0.19" header="0.22" footer="0.17"/>
  <pageSetup paperSize="9" scale="70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2:AC21"/>
  <sheetViews>
    <sheetView topLeftCell="A4" workbookViewId="0">
      <selection activeCell="M15" sqref="M15"/>
    </sheetView>
  </sheetViews>
  <sheetFormatPr defaultRowHeight="20.100000000000001" customHeight="1" x14ac:dyDescent="0.2"/>
  <cols>
    <col min="1" max="1" width="4.5703125" style="10" customWidth="1"/>
    <col min="2" max="2" width="9.7109375" style="6" customWidth="1"/>
    <col min="3" max="3" width="12.42578125" style="6" customWidth="1"/>
    <col min="4" max="4" width="14.42578125" style="6" customWidth="1"/>
    <col min="5" max="5" width="14.28515625" style="6" customWidth="1"/>
    <col min="6" max="6" width="20.140625" style="6" customWidth="1"/>
    <col min="7" max="7" width="12.42578125" style="6" customWidth="1"/>
    <col min="8" max="8" width="9.85546875" style="6" customWidth="1"/>
    <col min="9" max="9" width="15" style="6" customWidth="1"/>
    <col min="10" max="10" width="30.140625" style="6" customWidth="1"/>
    <col min="11" max="11" width="13.28515625" style="6" customWidth="1"/>
    <col min="12" max="13" width="9.28515625" style="6" customWidth="1"/>
    <col min="14" max="14" width="10.42578125" style="6" customWidth="1"/>
    <col min="15" max="15" width="11.85546875" style="6" customWidth="1"/>
    <col min="16" max="16" width="11.28515625" style="6" customWidth="1"/>
    <col min="17" max="17" width="12.42578125" style="6" customWidth="1"/>
    <col min="18" max="18" width="8.710937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0.100000000000001" customHeight="1" x14ac:dyDescent="0.2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39" customHeight="1" x14ac:dyDescent="0.2">
      <c r="A10" s="27">
        <v>1</v>
      </c>
      <c r="B10" s="18">
        <v>37247</v>
      </c>
      <c r="C10" s="19" t="s">
        <v>140</v>
      </c>
      <c r="D10" s="18">
        <v>99</v>
      </c>
      <c r="E10" s="19" t="s">
        <v>45</v>
      </c>
      <c r="F10" s="29" t="s">
        <v>340</v>
      </c>
      <c r="G10" s="20">
        <v>37000</v>
      </c>
      <c r="H10" s="18" t="s">
        <v>20</v>
      </c>
      <c r="I10" s="18" t="s">
        <v>19</v>
      </c>
      <c r="J10" s="11" t="s">
        <v>341</v>
      </c>
      <c r="K10" s="19"/>
      <c r="L10" s="21">
        <v>0</v>
      </c>
      <c r="M10" s="21">
        <v>3220</v>
      </c>
      <c r="N10" s="19" t="s">
        <v>175</v>
      </c>
      <c r="O10" s="22">
        <f>G10</f>
        <v>37000</v>
      </c>
      <c r="P10" s="21">
        <v>4047</v>
      </c>
      <c r="Q10" s="23" t="s">
        <v>342</v>
      </c>
      <c r="R10" s="21">
        <v>0</v>
      </c>
      <c r="S10" s="2"/>
    </row>
    <row r="11" spans="1:29" ht="49.5" hidden="1" customHeight="1" x14ac:dyDescent="0.2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29" ht="33" customHeight="1" x14ac:dyDescent="0.2">
      <c r="A12" s="14">
        <v>2</v>
      </c>
      <c r="B12" s="14">
        <v>36068</v>
      </c>
      <c r="C12" s="24" t="s">
        <v>45</v>
      </c>
      <c r="D12" s="14">
        <v>26480</v>
      </c>
      <c r="E12" s="24" t="s">
        <v>45</v>
      </c>
      <c r="F12" s="29" t="s">
        <v>87</v>
      </c>
      <c r="G12" s="14">
        <v>1755.94</v>
      </c>
      <c r="H12" s="18" t="s">
        <v>20</v>
      </c>
      <c r="I12" s="18" t="s">
        <v>19</v>
      </c>
      <c r="J12" s="11" t="s">
        <v>343</v>
      </c>
      <c r="K12" s="24" t="s">
        <v>118</v>
      </c>
      <c r="L12" s="14">
        <v>0</v>
      </c>
      <c r="M12" s="25">
        <v>3260</v>
      </c>
      <c r="N12" s="24" t="s">
        <v>242</v>
      </c>
      <c r="O12" s="22">
        <f>G12</f>
        <v>1755.94</v>
      </c>
      <c r="P12" s="21">
        <v>4046</v>
      </c>
      <c r="Q12" s="24" t="s">
        <v>342</v>
      </c>
      <c r="R12" s="14">
        <v>0</v>
      </c>
    </row>
    <row r="13" spans="1:29" ht="28.5" customHeight="1" x14ac:dyDescent="0.2">
      <c r="A13" s="14">
        <v>3</v>
      </c>
      <c r="B13" s="14">
        <v>36367</v>
      </c>
      <c r="C13" s="24" t="s">
        <v>68</v>
      </c>
      <c r="D13" s="15">
        <v>26481</v>
      </c>
      <c r="E13" s="24" t="s">
        <v>45</v>
      </c>
      <c r="F13" s="29" t="s">
        <v>87</v>
      </c>
      <c r="G13" s="14">
        <v>1907.56</v>
      </c>
      <c r="H13" s="18" t="s">
        <v>20</v>
      </c>
      <c r="I13" s="18" t="s">
        <v>19</v>
      </c>
      <c r="J13" s="18" t="s">
        <v>344</v>
      </c>
      <c r="K13" s="24" t="s">
        <v>125</v>
      </c>
      <c r="L13" s="14">
        <v>0</v>
      </c>
      <c r="M13" s="14">
        <v>3261</v>
      </c>
      <c r="N13" s="24" t="s">
        <v>242</v>
      </c>
      <c r="O13" s="22">
        <f>G13</f>
        <v>1907.56</v>
      </c>
      <c r="P13" s="14">
        <v>4046</v>
      </c>
      <c r="Q13" s="24" t="s">
        <v>342</v>
      </c>
      <c r="R13" s="14">
        <v>0</v>
      </c>
    </row>
    <row r="14" spans="1:29" ht="24" customHeight="1" x14ac:dyDescent="0.2">
      <c r="A14" s="14">
        <v>4</v>
      </c>
      <c r="B14" s="14">
        <v>390057</v>
      </c>
      <c r="C14" s="24" t="s">
        <v>314</v>
      </c>
      <c r="D14" s="25">
        <v>34703652</v>
      </c>
      <c r="E14" s="24"/>
      <c r="F14" s="24" t="s">
        <v>135</v>
      </c>
      <c r="G14" s="14">
        <v>4378.33</v>
      </c>
      <c r="H14" s="18" t="s">
        <v>162</v>
      </c>
      <c r="I14" s="18" t="s">
        <v>19</v>
      </c>
      <c r="J14" s="18" t="s">
        <v>346</v>
      </c>
      <c r="K14" s="24" t="s">
        <v>314</v>
      </c>
      <c r="L14" s="14">
        <v>0</v>
      </c>
      <c r="M14" s="14">
        <v>3317</v>
      </c>
      <c r="N14" s="25" t="s">
        <v>324</v>
      </c>
      <c r="O14" s="22">
        <f>G14</f>
        <v>4378.33</v>
      </c>
      <c r="P14" s="14"/>
      <c r="Q14" s="24" t="s">
        <v>345</v>
      </c>
      <c r="R14" s="14">
        <v>0</v>
      </c>
    </row>
    <row r="20" spans="10:10" ht="20.100000000000001" customHeight="1" x14ac:dyDescent="0.2">
      <c r="J20" s="17"/>
    </row>
    <row r="21" spans="10:10" ht="20.100000000000001" customHeight="1" x14ac:dyDescent="0.2">
      <c r="J21" s="35"/>
    </row>
  </sheetData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ageMargins left="0.7" right="0.7" top="0.75" bottom="0.75" header="0.3" footer="0.3"/>
</worksheet>
</file>

<file path=xl/worksheets/sheet2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21423F-429F-4B6C-A6ED-B3630A13BBBB}">
  <dimension ref="A1:AC10"/>
  <sheetViews>
    <sheetView workbookViewId="0">
      <selection activeCell="L22" sqref="L22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5.5" x14ac:dyDescent="0.2">
      <c r="A10" s="7">
        <v>1</v>
      </c>
      <c r="B10" s="18">
        <v>4926</v>
      </c>
      <c r="C10" s="108" t="s">
        <v>2156</v>
      </c>
      <c r="D10" s="76">
        <v>1121</v>
      </c>
      <c r="E10" s="108" t="s">
        <v>2190</v>
      </c>
      <c r="F10" s="127" t="s">
        <v>2210</v>
      </c>
      <c r="G10" s="128">
        <v>12600</v>
      </c>
      <c r="H10" s="29" t="s">
        <v>20</v>
      </c>
      <c r="I10" s="29" t="s">
        <v>19</v>
      </c>
      <c r="J10" s="107" t="s">
        <v>2253</v>
      </c>
      <c r="K10" s="109" t="s">
        <v>2156</v>
      </c>
      <c r="L10" s="32">
        <v>0</v>
      </c>
      <c r="M10" s="32">
        <v>2498</v>
      </c>
      <c r="N10" s="109" t="s">
        <v>2189</v>
      </c>
      <c r="O10" s="57">
        <f t="shared" ref="O10" si="0">G10</f>
        <v>12600</v>
      </c>
      <c r="P10" s="25">
        <v>2203</v>
      </c>
      <c r="Q10" s="110" t="s">
        <v>2235</v>
      </c>
      <c r="R10" s="21">
        <v>0</v>
      </c>
      <c r="S10" s="2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  <mergeCell ref="A6:A8"/>
    <mergeCell ref="B6:C6"/>
    <mergeCell ref="D6:G6"/>
    <mergeCell ref="H6:H8"/>
    <mergeCell ref="I6:I8"/>
  </mergeCells>
  <pageMargins left="0.7" right="0.7" top="0.75" bottom="0.75" header="0.3" footer="0.3"/>
</worksheet>
</file>

<file path=xl/worksheets/sheet2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932D93-EB83-4C8C-9EE6-9C2CBB9F2C0A}">
  <dimension ref="A1:AC13"/>
  <sheetViews>
    <sheetView workbookViewId="0">
      <selection activeCell="J11" sqref="J11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5.5" x14ac:dyDescent="0.2">
      <c r="A10" s="7">
        <v>1</v>
      </c>
      <c r="B10" s="18">
        <v>4791</v>
      </c>
      <c r="C10" s="108" t="s">
        <v>2079</v>
      </c>
      <c r="D10" s="76">
        <v>186</v>
      </c>
      <c r="E10" s="108" t="s">
        <v>2199</v>
      </c>
      <c r="F10" s="80" t="s">
        <v>340</v>
      </c>
      <c r="G10" s="114">
        <v>3000</v>
      </c>
      <c r="H10" s="29" t="s">
        <v>20</v>
      </c>
      <c r="I10" s="29" t="s">
        <v>19</v>
      </c>
      <c r="J10" s="107" t="s">
        <v>2255</v>
      </c>
      <c r="K10" s="109" t="s">
        <v>2066</v>
      </c>
      <c r="L10" s="32">
        <v>0</v>
      </c>
      <c r="M10" s="32">
        <v>2112</v>
      </c>
      <c r="N10" s="109" t="s">
        <v>2078</v>
      </c>
      <c r="O10" s="57">
        <f t="shared" ref="O10:O13" si="0">G10</f>
        <v>3000</v>
      </c>
      <c r="P10" s="25">
        <v>2232</v>
      </c>
      <c r="Q10" s="110" t="s">
        <v>2256</v>
      </c>
      <c r="R10" s="21">
        <v>0</v>
      </c>
      <c r="S10" s="2"/>
    </row>
    <row r="11" spans="1:29" s="9" customFormat="1" x14ac:dyDescent="0.2">
      <c r="A11" s="7">
        <v>2</v>
      </c>
      <c r="B11" s="18">
        <v>4798</v>
      </c>
      <c r="C11" s="108" t="s">
        <v>2081</v>
      </c>
      <c r="D11" s="76">
        <v>27479</v>
      </c>
      <c r="E11" s="108" t="s">
        <v>2079</v>
      </c>
      <c r="F11" s="127" t="s">
        <v>87</v>
      </c>
      <c r="G11" s="128">
        <v>1796.64</v>
      </c>
      <c r="H11" s="29" t="s">
        <v>20</v>
      </c>
      <c r="I11" s="29" t="s">
        <v>19</v>
      </c>
      <c r="J11" s="107" t="s">
        <v>1842</v>
      </c>
      <c r="K11" s="109" t="s">
        <v>2074</v>
      </c>
      <c r="L11" s="32">
        <v>0</v>
      </c>
      <c r="M11" s="32">
        <v>2114</v>
      </c>
      <c r="N11" s="109" t="s">
        <v>2078</v>
      </c>
      <c r="O11" s="57">
        <f t="shared" si="0"/>
        <v>1796.64</v>
      </c>
      <c r="P11" s="25">
        <v>2233</v>
      </c>
      <c r="Q11" s="110" t="s">
        <v>2256</v>
      </c>
      <c r="R11" s="21">
        <v>0</v>
      </c>
      <c r="S11" s="2"/>
    </row>
    <row r="12" spans="1:29" s="9" customFormat="1" ht="24" x14ac:dyDescent="0.2">
      <c r="A12" s="7">
        <v>3</v>
      </c>
      <c r="B12" s="18">
        <v>4789</v>
      </c>
      <c r="C12" s="108" t="s">
        <v>2079</v>
      </c>
      <c r="D12" s="76">
        <v>5683</v>
      </c>
      <c r="E12" s="108" t="s">
        <v>2125</v>
      </c>
      <c r="F12" s="80" t="s">
        <v>1690</v>
      </c>
      <c r="G12" s="114">
        <v>1079.44</v>
      </c>
      <c r="H12" s="29" t="s">
        <v>20</v>
      </c>
      <c r="I12" s="29" t="s">
        <v>19</v>
      </c>
      <c r="J12" s="107" t="s">
        <v>1842</v>
      </c>
      <c r="K12" s="109" t="s">
        <v>2066</v>
      </c>
      <c r="L12" s="32">
        <v>0</v>
      </c>
      <c r="M12" s="32">
        <v>2098</v>
      </c>
      <c r="N12" s="109" t="s">
        <v>2078</v>
      </c>
      <c r="O12" s="57">
        <f t="shared" si="0"/>
        <v>1079.44</v>
      </c>
      <c r="P12" s="25">
        <v>2234</v>
      </c>
      <c r="Q12" s="110" t="s">
        <v>2256</v>
      </c>
      <c r="R12" s="21">
        <v>0</v>
      </c>
      <c r="S12" s="2"/>
    </row>
    <row r="13" spans="1:29" s="9" customFormat="1" ht="24" x14ac:dyDescent="0.2">
      <c r="A13" s="7">
        <v>4</v>
      </c>
      <c r="B13" s="18">
        <v>5054</v>
      </c>
      <c r="C13" s="108" t="s">
        <v>2257</v>
      </c>
      <c r="D13" s="76">
        <v>91394110</v>
      </c>
      <c r="E13" s="108" t="s">
        <v>2258</v>
      </c>
      <c r="F13" s="80" t="s">
        <v>2259</v>
      </c>
      <c r="G13" s="114">
        <v>48500</v>
      </c>
      <c r="H13" s="113" t="s">
        <v>1832</v>
      </c>
      <c r="I13" s="29" t="s">
        <v>19</v>
      </c>
      <c r="J13" s="107" t="s">
        <v>2260</v>
      </c>
      <c r="K13" s="109" t="s">
        <v>2256</v>
      </c>
      <c r="L13" s="32">
        <v>0</v>
      </c>
      <c r="M13" s="32">
        <v>2521</v>
      </c>
      <c r="N13" s="109" t="s">
        <v>2256</v>
      </c>
      <c r="O13" s="57">
        <f t="shared" si="0"/>
        <v>48500</v>
      </c>
      <c r="P13" s="25">
        <v>142</v>
      </c>
      <c r="Q13" s="110" t="s">
        <v>2256</v>
      </c>
      <c r="R13" s="21">
        <v>0</v>
      </c>
      <c r="S13" s="2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  <mergeCell ref="A6:A8"/>
    <mergeCell ref="B6:C6"/>
    <mergeCell ref="D6:G6"/>
    <mergeCell ref="H6:H8"/>
    <mergeCell ref="I6:I8"/>
  </mergeCells>
  <pageMargins left="0.7" right="0.7" top="0.75" bottom="0.75" header="0.3" footer="0.3"/>
</worksheet>
</file>

<file path=xl/worksheets/sheet2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DF0146-84C6-4BB2-8303-46617F5B0D56}">
  <dimension ref="A1:AC13"/>
  <sheetViews>
    <sheetView workbookViewId="0">
      <selection activeCell="J34" sqref="J34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4" x14ac:dyDescent="0.2">
      <c r="A10" s="7">
        <v>1</v>
      </c>
      <c r="B10" s="18">
        <v>5054</v>
      </c>
      <c r="C10" s="108" t="s">
        <v>2257</v>
      </c>
      <c r="D10" s="76">
        <v>91394110</v>
      </c>
      <c r="E10" s="108" t="s">
        <v>2258</v>
      </c>
      <c r="F10" s="80" t="s">
        <v>2259</v>
      </c>
      <c r="G10" s="114">
        <v>48500</v>
      </c>
      <c r="H10" s="113" t="s">
        <v>1832</v>
      </c>
      <c r="I10" s="29" t="s">
        <v>19</v>
      </c>
      <c r="J10" s="107" t="s">
        <v>2260</v>
      </c>
      <c r="K10" s="109" t="s">
        <v>2256</v>
      </c>
      <c r="L10" s="32">
        <v>0</v>
      </c>
      <c r="M10" s="32">
        <v>2521</v>
      </c>
      <c r="N10" s="109" t="s">
        <v>2256</v>
      </c>
      <c r="O10" s="57">
        <f t="shared" ref="O10" si="0">G10</f>
        <v>48500</v>
      </c>
      <c r="P10" s="25">
        <v>142</v>
      </c>
      <c r="Q10" s="110" t="s">
        <v>2268</v>
      </c>
      <c r="R10" s="21">
        <v>0</v>
      </c>
      <c r="S10" s="2"/>
    </row>
    <row r="11" spans="1:29" s="9" customFormat="1" x14ac:dyDescent="0.2">
      <c r="A11" s="7">
        <v>2</v>
      </c>
      <c r="B11" s="18">
        <v>4846</v>
      </c>
      <c r="C11" s="108" t="s">
        <v>2128</v>
      </c>
      <c r="D11" s="76">
        <v>53244</v>
      </c>
      <c r="E11" s="108" t="s">
        <v>2081</v>
      </c>
      <c r="F11" s="80" t="s">
        <v>148</v>
      </c>
      <c r="G11" s="112">
        <f>1570.04</f>
        <v>1570.04</v>
      </c>
      <c r="H11" s="29" t="s">
        <v>20</v>
      </c>
      <c r="I11" s="29" t="s">
        <v>19</v>
      </c>
      <c r="J11" s="107" t="s">
        <v>1773</v>
      </c>
      <c r="K11" s="109" t="s">
        <v>2107</v>
      </c>
      <c r="L11" s="32">
        <v>0</v>
      </c>
      <c r="M11" s="32">
        <v>2210</v>
      </c>
      <c r="N11" s="109" t="s">
        <v>2121</v>
      </c>
      <c r="O11" s="57">
        <f t="shared" ref="O11" si="1">G11</f>
        <v>1570.04</v>
      </c>
      <c r="P11" s="25">
        <v>2238</v>
      </c>
      <c r="Q11" s="110" t="s">
        <v>2268</v>
      </c>
      <c r="R11" s="21">
        <v>0</v>
      </c>
      <c r="S11" s="2"/>
    </row>
    <row r="12" spans="1:29" s="9" customFormat="1" x14ac:dyDescent="0.2">
      <c r="A12" s="7">
        <v>3</v>
      </c>
      <c r="B12" s="18">
        <v>4811</v>
      </c>
      <c r="C12" s="108" t="s">
        <v>2105</v>
      </c>
      <c r="D12" s="76">
        <v>138753</v>
      </c>
      <c r="E12" s="108" t="s">
        <v>2081</v>
      </c>
      <c r="F12" s="80" t="s">
        <v>148</v>
      </c>
      <c r="G12" s="112">
        <v>1570.06</v>
      </c>
      <c r="H12" s="29" t="s">
        <v>20</v>
      </c>
      <c r="I12" s="29" t="s">
        <v>19</v>
      </c>
      <c r="J12" s="107" t="s">
        <v>1773</v>
      </c>
      <c r="K12" s="109" t="s">
        <v>2107</v>
      </c>
      <c r="L12" s="32">
        <v>0</v>
      </c>
      <c r="M12" s="32">
        <v>2211</v>
      </c>
      <c r="N12" s="109" t="s">
        <v>2121</v>
      </c>
      <c r="O12" s="57">
        <f t="shared" ref="O12:O13" si="2">G12</f>
        <v>1570.06</v>
      </c>
      <c r="P12" s="25">
        <v>2238</v>
      </c>
      <c r="Q12" s="110" t="s">
        <v>2268</v>
      </c>
      <c r="R12" s="21">
        <v>0</v>
      </c>
      <c r="S12" s="2"/>
    </row>
    <row r="13" spans="1:29" s="9" customFormat="1" x14ac:dyDescent="0.2">
      <c r="A13" s="7">
        <v>4</v>
      </c>
      <c r="B13" s="18">
        <v>4847</v>
      </c>
      <c r="C13" s="108" t="s">
        <v>2241</v>
      </c>
      <c r="D13" s="76">
        <v>138840</v>
      </c>
      <c r="E13" s="108" t="s">
        <v>2104</v>
      </c>
      <c r="F13" s="80" t="s">
        <v>148</v>
      </c>
      <c r="G13" s="112">
        <v>-1570.06</v>
      </c>
      <c r="H13" s="29" t="s">
        <v>20</v>
      </c>
      <c r="I13" s="29" t="s">
        <v>19</v>
      </c>
      <c r="J13" s="107" t="s">
        <v>1773</v>
      </c>
      <c r="K13" s="109" t="s">
        <v>2107</v>
      </c>
      <c r="L13" s="32">
        <v>0</v>
      </c>
      <c r="M13" s="32">
        <v>2212</v>
      </c>
      <c r="N13" s="109" t="s">
        <v>2121</v>
      </c>
      <c r="O13" s="57">
        <f t="shared" si="2"/>
        <v>-1570.06</v>
      </c>
      <c r="P13" s="25">
        <v>2238</v>
      </c>
      <c r="Q13" s="110" t="s">
        <v>2268</v>
      </c>
      <c r="R13" s="21">
        <v>0</v>
      </c>
      <c r="S13" s="2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  <mergeCell ref="A6:A8"/>
    <mergeCell ref="B6:C6"/>
    <mergeCell ref="D6:G6"/>
    <mergeCell ref="H6:H8"/>
    <mergeCell ref="I6:I8"/>
  </mergeCells>
  <pageMargins left="0.7" right="0.7" top="0.75" bottom="0.75" header="0.3" footer="0.3"/>
</worksheet>
</file>

<file path=xl/worksheets/sheet2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1E80E3-E2CB-410D-BEBD-B18791623D26}">
  <dimension ref="A1:AC34"/>
  <sheetViews>
    <sheetView workbookViewId="0">
      <selection activeCell="I34" sqref="I34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>
        <v>4865</v>
      </c>
      <c r="C10" s="108" t="s">
        <v>2135</v>
      </c>
      <c r="D10" s="76">
        <v>11038186</v>
      </c>
      <c r="E10" s="108" t="s">
        <v>2105</v>
      </c>
      <c r="F10" s="80" t="s">
        <v>1484</v>
      </c>
      <c r="G10" s="112">
        <v>531.48</v>
      </c>
      <c r="H10" s="29" t="s">
        <v>20</v>
      </c>
      <c r="I10" s="29" t="s">
        <v>19</v>
      </c>
      <c r="J10" s="107" t="s">
        <v>2272</v>
      </c>
      <c r="K10" s="109" t="s">
        <v>2121</v>
      </c>
      <c r="L10" s="32">
        <v>0</v>
      </c>
      <c r="M10" s="32">
        <v>2328</v>
      </c>
      <c r="N10" s="109" t="s">
        <v>2145</v>
      </c>
      <c r="O10" s="57">
        <f t="shared" ref="O10:O21" si="0">G10</f>
        <v>531.48</v>
      </c>
      <c r="P10" s="25">
        <v>2247</v>
      </c>
      <c r="Q10" s="110" t="s">
        <v>2271</v>
      </c>
      <c r="R10" s="21">
        <v>0</v>
      </c>
      <c r="S10" s="2"/>
    </row>
    <row r="11" spans="1:29" s="9" customFormat="1" ht="25.5" x14ac:dyDescent="0.2">
      <c r="A11" s="7">
        <v>2</v>
      </c>
      <c r="B11" s="18">
        <v>5015</v>
      </c>
      <c r="C11" s="108" t="s">
        <v>2269</v>
      </c>
      <c r="D11" s="76">
        <v>24</v>
      </c>
      <c r="E11" s="108" t="s">
        <v>2269</v>
      </c>
      <c r="F11" s="80" t="s">
        <v>2261</v>
      </c>
      <c r="G11" s="112">
        <v>15850</v>
      </c>
      <c r="H11" s="29" t="s">
        <v>20</v>
      </c>
      <c r="I11" s="29" t="s">
        <v>19</v>
      </c>
      <c r="J11" s="107" t="s">
        <v>2270</v>
      </c>
      <c r="K11" s="109" t="s">
        <v>2249</v>
      </c>
      <c r="L11" s="32">
        <v>0</v>
      </c>
      <c r="M11" s="32">
        <v>2945</v>
      </c>
      <c r="N11" s="109" t="s">
        <v>2268</v>
      </c>
      <c r="O11" s="57">
        <f t="shared" si="0"/>
        <v>15850</v>
      </c>
      <c r="P11" s="25">
        <v>2248</v>
      </c>
      <c r="Q11" s="110" t="s">
        <v>2271</v>
      </c>
      <c r="R11" s="21">
        <v>0</v>
      </c>
      <c r="S11" s="2"/>
    </row>
    <row r="12" spans="1:29" s="9" customFormat="1" ht="25.5" x14ac:dyDescent="0.2">
      <c r="A12" s="7">
        <v>3</v>
      </c>
      <c r="B12" s="18">
        <v>4966</v>
      </c>
      <c r="C12" s="108" t="s">
        <v>2225</v>
      </c>
      <c r="D12" s="76">
        <v>110018788647</v>
      </c>
      <c r="E12" s="108" t="s">
        <v>2225</v>
      </c>
      <c r="F12" s="80" t="s">
        <v>2262</v>
      </c>
      <c r="G12" s="112">
        <v>11062.06</v>
      </c>
      <c r="H12" s="29" t="s">
        <v>20</v>
      </c>
      <c r="I12" s="29" t="s">
        <v>19</v>
      </c>
      <c r="J12" s="107" t="s">
        <v>2273</v>
      </c>
      <c r="K12" s="109" t="s">
        <v>2274</v>
      </c>
      <c r="L12" s="32">
        <v>0</v>
      </c>
      <c r="M12" s="32">
        <v>2946</v>
      </c>
      <c r="N12" s="109" t="s">
        <v>2268</v>
      </c>
      <c r="O12" s="57">
        <f t="shared" si="0"/>
        <v>11062.06</v>
      </c>
      <c r="P12" s="25">
        <v>2250</v>
      </c>
      <c r="Q12" s="110" t="s">
        <v>2271</v>
      </c>
      <c r="R12" s="21">
        <v>0</v>
      </c>
      <c r="S12" s="2"/>
    </row>
    <row r="13" spans="1:29" s="9" customFormat="1" x14ac:dyDescent="0.2">
      <c r="A13" s="7">
        <v>4</v>
      </c>
      <c r="B13" s="18">
        <v>4817</v>
      </c>
      <c r="C13" s="108" t="s">
        <v>2105</v>
      </c>
      <c r="D13" s="76">
        <v>27484</v>
      </c>
      <c r="E13" s="108" t="s">
        <v>2105</v>
      </c>
      <c r="F13" s="80" t="s">
        <v>87</v>
      </c>
      <c r="G13" s="112">
        <v>3689.44</v>
      </c>
      <c r="H13" s="29" t="s">
        <v>20</v>
      </c>
      <c r="I13" s="29" t="s">
        <v>19</v>
      </c>
      <c r="J13" s="107" t="s">
        <v>2267</v>
      </c>
      <c r="K13" s="109" t="s">
        <v>2088</v>
      </c>
      <c r="L13" s="32">
        <v>0</v>
      </c>
      <c r="M13" s="32">
        <v>2138</v>
      </c>
      <c r="N13" s="109" t="s">
        <v>2101</v>
      </c>
      <c r="O13" s="57">
        <f t="shared" si="0"/>
        <v>3689.44</v>
      </c>
      <c r="P13" s="25">
        <v>2249</v>
      </c>
      <c r="Q13" s="110" t="s">
        <v>2271</v>
      </c>
      <c r="R13" s="21">
        <v>0</v>
      </c>
      <c r="S13" s="2"/>
    </row>
    <row r="14" spans="1:29" s="9" customFormat="1" ht="25.5" x14ac:dyDescent="0.2">
      <c r="A14" s="7">
        <v>5</v>
      </c>
      <c r="B14" s="18">
        <v>4799</v>
      </c>
      <c r="C14" s="108" t="s">
        <v>2081</v>
      </c>
      <c r="D14" s="76">
        <v>23669</v>
      </c>
      <c r="E14" s="108" t="s">
        <v>2079</v>
      </c>
      <c r="F14" s="80" t="s">
        <v>419</v>
      </c>
      <c r="G14" s="112">
        <f>6682.62</f>
        <v>6682.62</v>
      </c>
      <c r="H14" s="29" t="s">
        <v>20</v>
      </c>
      <c r="I14" s="29" t="s">
        <v>19</v>
      </c>
      <c r="J14" s="107" t="s">
        <v>2275</v>
      </c>
      <c r="K14" s="109" t="s">
        <v>2074</v>
      </c>
      <c r="L14" s="32">
        <v>0</v>
      </c>
      <c r="M14" s="32">
        <v>2133</v>
      </c>
      <c r="N14" s="109" t="s">
        <v>2101</v>
      </c>
      <c r="O14" s="57">
        <f t="shared" si="0"/>
        <v>6682.62</v>
      </c>
      <c r="P14" s="25">
        <v>2251</v>
      </c>
      <c r="Q14" s="110" t="s">
        <v>2271</v>
      </c>
      <c r="R14" s="21">
        <v>0</v>
      </c>
      <c r="S14" s="2"/>
    </row>
    <row r="15" spans="1:29" s="9" customFormat="1" ht="25.5" x14ac:dyDescent="0.2">
      <c r="A15" s="7">
        <v>6</v>
      </c>
      <c r="B15" s="18">
        <v>4800</v>
      </c>
      <c r="C15" s="108" t="s">
        <v>2081</v>
      </c>
      <c r="D15" s="76">
        <v>23670</v>
      </c>
      <c r="E15" s="108" t="s">
        <v>2079</v>
      </c>
      <c r="F15" s="80" t="s">
        <v>419</v>
      </c>
      <c r="G15" s="112">
        <v>12714.72</v>
      </c>
      <c r="H15" s="29" t="s">
        <v>20</v>
      </c>
      <c r="I15" s="29" t="s">
        <v>19</v>
      </c>
      <c r="J15" s="107" t="s">
        <v>2276</v>
      </c>
      <c r="K15" s="109" t="s">
        <v>2074</v>
      </c>
      <c r="L15" s="32">
        <v>0</v>
      </c>
      <c r="M15" s="32">
        <v>2134</v>
      </c>
      <c r="N15" s="109" t="s">
        <v>2101</v>
      </c>
      <c r="O15" s="57">
        <f t="shared" si="0"/>
        <v>12714.72</v>
      </c>
      <c r="P15" s="25">
        <v>2251</v>
      </c>
      <c r="Q15" s="110" t="s">
        <v>2271</v>
      </c>
      <c r="R15" s="21">
        <v>0</v>
      </c>
      <c r="S15" s="2"/>
    </row>
    <row r="16" spans="1:29" s="9" customFormat="1" x14ac:dyDescent="0.2">
      <c r="A16" s="7">
        <v>7</v>
      </c>
      <c r="B16" s="18">
        <v>4836</v>
      </c>
      <c r="C16" s="108" t="s">
        <v>2128</v>
      </c>
      <c r="D16" s="76">
        <v>14154720</v>
      </c>
      <c r="E16" s="108" t="s">
        <v>2104</v>
      </c>
      <c r="F16" s="80" t="s">
        <v>2263</v>
      </c>
      <c r="G16" s="114">
        <f>190.4</f>
        <v>190.4</v>
      </c>
      <c r="H16" s="29" t="s">
        <v>20</v>
      </c>
      <c r="I16" s="29" t="s">
        <v>19</v>
      </c>
      <c r="J16" s="107" t="s">
        <v>2277</v>
      </c>
      <c r="K16" s="109" t="s">
        <v>2101</v>
      </c>
      <c r="L16" s="32">
        <v>0</v>
      </c>
      <c r="M16" s="32">
        <v>2135</v>
      </c>
      <c r="N16" s="109" t="s">
        <v>2101</v>
      </c>
      <c r="O16" s="57">
        <f t="shared" si="0"/>
        <v>190.4</v>
      </c>
      <c r="P16" s="25">
        <v>2245</v>
      </c>
      <c r="Q16" s="110" t="s">
        <v>2271</v>
      </c>
      <c r="R16" s="21">
        <v>0</v>
      </c>
      <c r="S16" s="2"/>
    </row>
    <row r="17" spans="1:19" s="9" customFormat="1" x14ac:dyDescent="0.2">
      <c r="A17" s="7">
        <v>8</v>
      </c>
      <c r="B17" s="18">
        <v>4835</v>
      </c>
      <c r="C17" s="108" t="s">
        <v>2128</v>
      </c>
      <c r="D17" s="76">
        <v>14154718</v>
      </c>
      <c r="E17" s="108" t="s">
        <v>2104</v>
      </c>
      <c r="F17" s="80" t="s">
        <v>2263</v>
      </c>
      <c r="G17" s="114">
        <v>214.2</v>
      </c>
      <c r="H17" s="29" t="s">
        <v>20</v>
      </c>
      <c r="I17" s="29" t="s">
        <v>19</v>
      </c>
      <c r="J17" s="107" t="s">
        <v>2278</v>
      </c>
      <c r="K17" s="109" t="s">
        <v>2101</v>
      </c>
      <c r="L17" s="32">
        <v>0</v>
      </c>
      <c r="M17" s="32">
        <v>2202</v>
      </c>
      <c r="N17" s="109" t="s">
        <v>2121</v>
      </c>
      <c r="O17" s="57">
        <f t="shared" si="0"/>
        <v>214.2</v>
      </c>
      <c r="P17" s="25">
        <v>2245</v>
      </c>
      <c r="Q17" s="110" t="s">
        <v>2271</v>
      </c>
      <c r="R17" s="21">
        <v>0</v>
      </c>
      <c r="S17" s="2"/>
    </row>
    <row r="18" spans="1:19" s="9" customFormat="1" x14ac:dyDescent="0.2">
      <c r="A18" s="7">
        <v>9</v>
      </c>
      <c r="B18" s="18">
        <v>4868</v>
      </c>
      <c r="C18" s="108" t="s">
        <v>2135</v>
      </c>
      <c r="D18" s="76">
        <v>14154719</v>
      </c>
      <c r="E18" s="108" t="s">
        <v>2104</v>
      </c>
      <c r="F18" s="80" t="s">
        <v>2263</v>
      </c>
      <c r="G18" s="114">
        <v>733.98</v>
      </c>
      <c r="H18" s="29" t="s">
        <v>20</v>
      </c>
      <c r="I18" s="29" t="s">
        <v>19</v>
      </c>
      <c r="J18" s="107" t="s">
        <v>2279</v>
      </c>
      <c r="K18" s="109" t="s">
        <v>2088</v>
      </c>
      <c r="L18" s="32">
        <v>0</v>
      </c>
      <c r="M18" s="32">
        <v>2325</v>
      </c>
      <c r="N18" s="109" t="s">
        <v>2145</v>
      </c>
      <c r="O18" s="57">
        <f t="shared" si="0"/>
        <v>733.98</v>
      </c>
      <c r="P18" s="25">
        <v>2245</v>
      </c>
      <c r="Q18" s="110" t="s">
        <v>2271</v>
      </c>
      <c r="R18" s="21">
        <v>0</v>
      </c>
      <c r="S18" s="2"/>
    </row>
    <row r="19" spans="1:19" s="9" customFormat="1" ht="25.5" x14ac:dyDescent="0.2">
      <c r="A19" s="7">
        <v>10</v>
      </c>
      <c r="B19" s="18">
        <v>4810</v>
      </c>
      <c r="C19" s="108" t="s">
        <v>2105</v>
      </c>
      <c r="D19" s="76">
        <v>10857561</v>
      </c>
      <c r="E19" s="108" t="s">
        <v>2063</v>
      </c>
      <c r="F19" s="80" t="s">
        <v>2264</v>
      </c>
      <c r="G19" s="114">
        <v>282.02999999999997</v>
      </c>
      <c r="H19" s="29" t="s">
        <v>20</v>
      </c>
      <c r="I19" s="29" t="s">
        <v>19</v>
      </c>
      <c r="J19" s="107" t="s">
        <v>2280</v>
      </c>
      <c r="K19" s="109" t="s">
        <v>2088</v>
      </c>
      <c r="L19" s="32">
        <v>0</v>
      </c>
      <c r="M19" s="32">
        <v>2136</v>
      </c>
      <c r="N19" s="109" t="s">
        <v>2101</v>
      </c>
      <c r="O19" s="57">
        <f t="shared" si="0"/>
        <v>282.02999999999997</v>
      </c>
      <c r="P19" s="25">
        <v>2246</v>
      </c>
      <c r="Q19" s="110" t="s">
        <v>2271</v>
      </c>
      <c r="R19" s="21">
        <v>0</v>
      </c>
      <c r="S19" s="2"/>
    </row>
    <row r="20" spans="1:19" s="9" customFormat="1" ht="25.5" x14ac:dyDescent="0.2">
      <c r="A20" s="7">
        <v>11</v>
      </c>
      <c r="B20" s="18">
        <v>4825</v>
      </c>
      <c r="C20" s="108" t="s">
        <v>2104</v>
      </c>
      <c r="D20" s="76">
        <v>158</v>
      </c>
      <c r="E20" s="108" t="s">
        <v>2105</v>
      </c>
      <c r="F20" s="80" t="s">
        <v>2265</v>
      </c>
      <c r="G20" s="114">
        <f>458.15</f>
        <v>458.15</v>
      </c>
      <c r="H20" s="29" t="s">
        <v>20</v>
      </c>
      <c r="I20" s="29" t="s">
        <v>19</v>
      </c>
      <c r="J20" s="107" t="s">
        <v>2281</v>
      </c>
      <c r="K20" s="109" t="s">
        <v>2121</v>
      </c>
      <c r="L20" s="32">
        <v>0</v>
      </c>
      <c r="M20" s="32">
        <v>2326</v>
      </c>
      <c r="N20" s="109" t="s">
        <v>2145</v>
      </c>
      <c r="O20" s="57">
        <f t="shared" si="0"/>
        <v>458.15</v>
      </c>
      <c r="P20" s="25">
        <v>2252</v>
      </c>
      <c r="Q20" s="110" t="s">
        <v>2271</v>
      </c>
      <c r="R20" s="21">
        <v>0</v>
      </c>
      <c r="S20" s="2"/>
    </row>
    <row r="21" spans="1:19" s="9" customFormat="1" ht="25.5" x14ac:dyDescent="0.2">
      <c r="A21" s="7">
        <v>12</v>
      </c>
      <c r="B21" s="18">
        <v>4826</v>
      </c>
      <c r="C21" s="108" t="s">
        <v>2104</v>
      </c>
      <c r="D21" s="76">
        <v>157</v>
      </c>
      <c r="E21" s="108" t="s">
        <v>2105</v>
      </c>
      <c r="F21" s="80" t="s">
        <v>2265</v>
      </c>
      <c r="G21" s="114">
        <v>2653.7</v>
      </c>
      <c r="H21" s="29" t="s">
        <v>20</v>
      </c>
      <c r="I21" s="29" t="s">
        <v>19</v>
      </c>
      <c r="J21" s="107" t="s">
        <v>2281</v>
      </c>
      <c r="K21" s="109" t="s">
        <v>2121</v>
      </c>
      <c r="L21" s="32">
        <v>0</v>
      </c>
      <c r="M21" s="32">
        <v>2327</v>
      </c>
      <c r="N21" s="109" t="s">
        <v>2145</v>
      </c>
      <c r="O21" s="57">
        <f t="shared" si="0"/>
        <v>2653.7</v>
      </c>
      <c r="P21" s="25">
        <v>2252</v>
      </c>
      <c r="Q21" s="110" t="s">
        <v>2271</v>
      </c>
      <c r="R21" s="21">
        <v>0</v>
      </c>
      <c r="S21" s="2"/>
    </row>
    <row r="22" spans="1:19" s="9" customFormat="1" x14ac:dyDescent="0.2">
      <c r="A22" s="7">
        <v>13</v>
      </c>
      <c r="B22" s="18">
        <v>4814</v>
      </c>
      <c r="C22" s="108" t="s">
        <v>2105</v>
      </c>
      <c r="D22" s="76">
        <v>222963</v>
      </c>
      <c r="E22" s="108" t="s">
        <v>2079</v>
      </c>
      <c r="F22" s="80" t="s">
        <v>1528</v>
      </c>
      <c r="G22" s="114">
        <v>6030.46</v>
      </c>
      <c r="H22" s="29" t="s">
        <v>20</v>
      </c>
      <c r="I22" s="29" t="s">
        <v>19</v>
      </c>
      <c r="J22" s="107" t="s">
        <v>2267</v>
      </c>
      <c r="K22" s="109" t="s">
        <v>2078</v>
      </c>
      <c r="L22" s="32">
        <v>0</v>
      </c>
      <c r="M22" s="32">
        <v>2142</v>
      </c>
      <c r="N22" s="109" t="s">
        <v>2101</v>
      </c>
      <c r="O22" s="57">
        <f>G22</f>
        <v>6030.46</v>
      </c>
      <c r="P22" s="25">
        <v>2253</v>
      </c>
      <c r="Q22" s="110" t="s">
        <v>2271</v>
      </c>
      <c r="R22" s="21">
        <v>0</v>
      </c>
      <c r="S22" s="2"/>
    </row>
    <row r="23" spans="1:19" s="9" customFormat="1" x14ac:dyDescent="0.2">
      <c r="A23" s="7">
        <v>14</v>
      </c>
      <c r="B23" s="18">
        <v>4816</v>
      </c>
      <c r="C23" s="108" t="s">
        <v>2105</v>
      </c>
      <c r="D23" s="76">
        <v>223009</v>
      </c>
      <c r="E23" s="108" t="s">
        <v>2079</v>
      </c>
      <c r="F23" s="80" t="s">
        <v>1528</v>
      </c>
      <c r="G23" s="114">
        <v>1351.74</v>
      </c>
      <c r="H23" s="29" t="s">
        <v>20</v>
      </c>
      <c r="I23" s="29" t="s">
        <v>19</v>
      </c>
      <c r="J23" s="107" t="s">
        <v>2267</v>
      </c>
      <c r="K23" s="109" t="s">
        <v>2078</v>
      </c>
      <c r="L23" s="32">
        <v>0</v>
      </c>
      <c r="M23" s="32">
        <v>2140</v>
      </c>
      <c r="N23" s="109" t="s">
        <v>2101</v>
      </c>
      <c r="O23" s="57">
        <f t="shared" ref="O23:O32" si="1">G23</f>
        <v>1351.74</v>
      </c>
      <c r="P23" s="25">
        <v>2254</v>
      </c>
      <c r="Q23" s="110" t="s">
        <v>2271</v>
      </c>
      <c r="R23" s="21">
        <v>0</v>
      </c>
      <c r="S23" s="2"/>
    </row>
    <row r="24" spans="1:19" s="9" customFormat="1" x14ac:dyDescent="0.2">
      <c r="A24" s="7">
        <v>15</v>
      </c>
      <c r="B24" s="18">
        <v>4813</v>
      </c>
      <c r="C24" s="108" t="s">
        <v>2079</v>
      </c>
      <c r="D24" s="76">
        <v>222967</v>
      </c>
      <c r="E24" s="108" t="s">
        <v>2079</v>
      </c>
      <c r="F24" s="80" t="s">
        <v>1528</v>
      </c>
      <c r="G24" s="114">
        <v>2058.4499999999998</v>
      </c>
      <c r="H24" s="29" t="s">
        <v>20</v>
      </c>
      <c r="I24" s="29" t="s">
        <v>19</v>
      </c>
      <c r="J24" s="107" t="s">
        <v>2267</v>
      </c>
      <c r="K24" s="109" t="s">
        <v>2066</v>
      </c>
      <c r="L24" s="32">
        <v>0</v>
      </c>
      <c r="M24" s="32">
        <v>2139</v>
      </c>
      <c r="N24" s="109" t="s">
        <v>2101</v>
      </c>
      <c r="O24" s="57">
        <f t="shared" si="1"/>
        <v>2058.4499999999998</v>
      </c>
      <c r="P24" s="25">
        <v>2255</v>
      </c>
      <c r="Q24" s="110" t="s">
        <v>2271</v>
      </c>
      <c r="R24" s="21">
        <v>0</v>
      </c>
      <c r="S24" s="2"/>
    </row>
    <row r="25" spans="1:19" s="9" customFormat="1" x14ac:dyDescent="0.2">
      <c r="A25" s="7">
        <v>16</v>
      </c>
      <c r="B25" s="18">
        <v>4812</v>
      </c>
      <c r="C25" s="108" t="s">
        <v>2105</v>
      </c>
      <c r="D25" s="76">
        <v>222975</v>
      </c>
      <c r="E25" s="108" t="s">
        <v>2079</v>
      </c>
      <c r="F25" s="80" t="s">
        <v>1528</v>
      </c>
      <c r="G25" s="114">
        <v>3642.47</v>
      </c>
      <c r="H25" s="29" t="s">
        <v>20</v>
      </c>
      <c r="I25" s="29" t="s">
        <v>19</v>
      </c>
      <c r="J25" s="107" t="s">
        <v>2267</v>
      </c>
      <c r="K25" s="109" t="s">
        <v>2078</v>
      </c>
      <c r="L25" s="32">
        <v>0</v>
      </c>
      <c r="M25" s="32">
        <v>2137</v>
      </c>
      <c r="N25" s="109" t="s">
        <v>2101</v>
      </c>
      <c r="O25" s="57">
        <f t="shared" si="1"/>
        <v>3642.47</v>
      </c>
      <c r="P25" s="25">
        <v>2256</v>
      </c>
      <c r="Q25" s="110" t="s">
        <v>2271</v>
      </c>
      <c r="R25" s="21">
        <v>0</v>
      </c>
      <c r="S25" s="2"/>
    </row>
    <row r="26" spans="1:19" s="9" customFormat="1" x14ac:dyDescent="0.2">
      <c r="A26" s="7">
        <v>17</v>
      </c>
      <c r="B26" s="18">
        <v>4828</v>
      </c>
      <c r="C26" s="108" t="s">
        <v>2104</v>
      </c>
      <c r="D26" s="76">
        <v>223054</v>
      </c>
      <c r="E26" s="108" t="s">
        <v>2081</v>
      </c>
      <c r="F26" s="80" t="s">
        <v>1528</v>
      </c>
      <c r="G26" s="114">
        <v>3429.6</v>
      </c>
      <c r="H26" s="29" t="s">
        <v>20</v>
      </c>
      <c r="I26" s="29" t="s">
        <v>19</v>
      </c>
      <c r="J26" s="107" t="s">
        <v>2267</v>
      </c>
      <c r="K26" s="109" t="s">
        <v>2088</v>
      </c>
      <c r="L26" s="32">
        <v>0</v>
      </c>
      <c r="M26" s="32">
        <v>2149</v>
      </c>
      <c r="N26" s="109" t="s">
        <v>2107</v>
      </c>
      <c r="O26" s="57">
        <f t="shared" si="1"/>
        <v>3429.6</v>
      </c>
      <c r="P26" s="25">
        <v>2257</v>
      </c>
      <c r="Q26" s="110" t="s">
        <v>2271</v>
      </c>
      <c r="R26" s="21">
        <v>0</v>
      </c>
      <c r="S26" s="2"/>
    </row>
    <row r="27" spans="1:19" s="9" customFormat="1" x14ac:dyDescent="0.2">
      <c r="A27" s="7">
        <v>18</v>
      </c>
      <c r="B27" s="18">
        <v>4849</v>
      </c>
      <c r="C27" s="108" t="s">
        <v>2241</v>
      </c>
      <c r="D27" s="76">
        <v>223243</v>
      </c>
      <c r="E27" s="108" t="s">
        <v>2104</v>
      </c>
      <c r="F27" s="80" t="s">
        <v>1528</v>
      </c>
      <c r="G27" s="114">
        <v>942.26</v>
      </c>
      <c r="H27" s="29" t="s">
        <v>20</v>
      </c>
      <c r="I27" s="29" t="s">
        <v>19</v>
      </c>
      <c r="J27" s="107" t="s">
        <v>2267</v>
      </c>
      <c r="K27" s="109" t="s">
        <v>2107</v>
      </c>
      <c r="L27" s="32">
        <v>0</v>
      </c>
      <c r="M27" s="32">
        <v>2207</v>
      </c>
      <c r="N27" s="109" t="s">
        <v>2121</v>
      </c>
      <c r="O27" s="57">
        <f t="shared" si="1"/>
        <v>942.26</v>
      </c>
      <c r="P27" s="25">
        <v>2258</v>
      </c>
      <c r="Q27" s="110" t="s">
        <v>2271</v>
      </c>
      <c r="R27" s="21">
        <v>0</v>
      </c>
      <c r="S27" s="2"/>
    </row>
    <row r="28" spans="1:19" s="9" customFormat="1" x14ac:dyDescent="0.2">
      <c r="A28" s="7">
        <v>19</v>
      </c>
      <c r="B28" s="18">
        <v>4815</v>
      </c>
      <c r="C28" s="108" t="s">
        <v>2105</v>
      </c>
      <c r="D28" s="76">
        <v>222961</v>
      </c>
      <c r="E28" s="108" t="s">
        <v>2079</v>
      </c>
      <c r="F28" s="80" t="s">
        <v>1528</v>
      </c>
      <c r="G28" s="114">
        <v>2900.93</v>
      </c>
      <c r="H28" s="29" t="s">
        <v>20</v>
      </c>
      <c r="I28" s="29" t="s">
        <v>19</v>
      </c>
      <c r="J28" s="107" t="s">
        <v>2267</v>
      </c>
      <c r="K28" s="109" t="s">
        <v>2066</v>
      </c>
      <c r="L28" s="32">
        <v>0</v>
      </c>
      <c r="M28" s="32">
        <v>2141</v>
      </c>
      <c r="N28" s="109" t="s">
        <v>2101</v>
      </c>
      <c r="O28" s="57">
        <f t="shared" si="1"/>
        <v>2900.93</v>
      </c>
      <c r="P28" s="25">
        <v>2259</v>
      </c>
      <c r="Q28" s="110" t="s">
        <v>2271</v>
      </c>
      <c r="R28" s="21">
        <v>0</v>
      </c>
      <c r="S28" s="2"/>
    </row>
    <row r="29" spans="1:19" s="9" customFormat="1" x14ac:dyDescent="0.2">
      <c r="A29" s="7">
        <v>20</v>
      </c>
      <c r="B29" s="18">
        <v>4850</v>
      </c>
      <c r="C29" s="108" t="s">
        <v>2241</v>
      </c>
      <c r="D29" s="76">
        <v>223434</v>
      </c>
      <c r="E29" s="108" t="s">
        <v>2128</v>
      </c>
      <c r="F29" s="80" t="s">
        <v>1528</v>
      </c>
      <c r="G29" s="114">
        <v>4598.34</v>
      </c>
      <c r="H29" s="29" t="s">
        <v>20</v>
      </c>
      <c r="I29" s="29" t="s">
        <v>19</v>
      </c>
      <c r="J29" s="107" t="s">
        <v>2267</v>
      </c>
      <c r="K29" s="109" t="s">
        <v>2101</v>
      </c>
      <c r="L29" s="32">
        <v>0</v>
      </c>
      <c r="M29" s="32">
        <v>2209</v>
      </c>
      <c r="N29" s="109" t="s">
        <v>2121</v>
      </c>
      <c r="O29" s="57">
        <f t="shared" si="1"/>
        <v>4598.34</v>
      </c>
      <c r="P29" s="25">
        <v>2260</v>
      </c>
      <c r="Q29" s="110" t="s">
        <v>2271</v>
      </c>
      <c r="R29" s="21">
        <v>0</v>
      </c>
      <c r="S29" s="2"/>
    </row>
    <row r="30" spans="1:19" s="9" customFormat="1" x14ac:dyDescent="0.2">
      <c r="A30" s="7">
        <v>21</v>
      </c>
      <c r="B30" s="18">
        <v>4851</v>
      </c>
      <c r="C30" s="108" t="s">
        <v>2241</v>
      </c>
      <c r="D30" s="76">
        <v>223347</v>
      </c>
      <c r="E30" s="108" t="s">
        <v>2128</v>
      </c>
      <c r="F30" s="80" t="s">
        <v>1528</v>
      </c>
      <c r="G30" s="114">
        <v>2461.5</v>
      </c>
      <c r="H30" s="29" t="s">
        <v>20</v>
      </c>
      <c r="I30" s="29" t="s">
        <v>19</v>
      </c>
      <c r="J30" s="107" t="s">
        <v>2267</v>
      </c>
      <c r="K30" s="109" t="s">
        <v>2107</v>
      </c>
      <c r="L30" s="32">
        <v>0</v>
      </c>
      <c r="M30" s="32">
        <v>2208</v>
      </c>
      <c r="N30" s="109" t="s">
        <v>2121</v>
      </c>
      <c r="O30" s="57">
        <f t="shared" si="1"/>
        <v>2461.5</v>
      </c>
      <c r="P30" s="25">
        <v>2261</v>
      </c>
      <c r="Q30" s="110" t="s">
        <v>2271</v>
      </c>
      <c r="R30" s="21">
        <v>0</v>
      </c>
      <c r="S30" s="2"/>
    </row>
    <row r="31" spans="1:19" s="9" customFormat="1" x14ac:dyDescent="0.2">
      <c r="A31" s="7">
        <v>22</v>
      </c>
      <c r="B31" s="18">
        <v>4829</v>
      </c>
      <c r="C31" s="108" t="s">
        <v>2104</v>
      </c>
      <c r="D31" s="76">
        <v>223051</v>
      </c>
      <c r="E31" s="108" t="s">
        <v>2081</v>
      </c>
      <c r="F31" s="80" t="s">
        <v>1528</v>
      </c>
      <c r="G31" s="114">
        <v>2693.21</v>
      </c>
      <c r="H31" s="29" t="s">
        <v>20</v>
      </c>
      <c r="I31" s="29" t="s">
        <v>19</v>
      </c>
      <c r="J31" s="107" t="s">
        <v>2267</v>
      </c>
      <c r="K31" s="109" t="s">
        <v>2088</v>
      </c>
      <c r="L31" s="32">
        <v>0</v>
      </c>
      <c r="M31" s="32">
        <v>2150</v>
      </c>
      <c r="N31" s="109" t="s">
        <v>2107</v>
      </c>
      <c r="O31" s="57">
        <f t="shared" si="1"/>
        <v>2693.21</v>
      </c>
      <c r="P31" s="25">
        <v>2262</v>
      </c>
      <c r="Q31" s="110" t="s">
        <v>2271</v>
      </c>
      <c r="R31" s="21">
        <v>0</v>
      </c>
      <c r="S31" s="2"/>
    </row>
    <row r="32" spans="1:19" s="9" customFormat="1" x14ac:dyDescent="0.2">
      <c r="A32" s="7">
        <v>23</v>
      </c>
      <c r="B32" s="18">
        <v>4827</v>
      </c>
      <c r="C32" s="108" t="s">
        <v>2104</v>
      </c>
      <c r="D32" s="76">
        <v>223056</v>
      </c>
      <c r="E32" s="108" t="s">
        <v>2081</v>
      </c>
      <c r="F32" s="80" t="s">
        <v>1528</v>
      </c>
      <c r="G32" s="114">
        <v>2782.2</v>
      </c>
      <c r="H32" s="29" t="s">
        <v>20</v>
      </c>
      <c r="I32" s="29" t="s">
        <v>19</v>
      </c>
      <c r="J32" s="107" t="s">
        <v>2267</v>
      </c>
      <c r="K32" s="109" t="s">
        <v>2088</v>
      </c>
      <c r="L32" s="32">
        <v>0</v>
      </c>
      <c r="M32" s="32">
        <v>2625</v>
      </c>
      <c r="N32" s="109" t="s">
        <v>2271</v>
      </c>
      <c r="O32" s="57">
        <f t="shared" si="1"/>
        <v>2782.2</v>
      </c>
      <c r="P32" s="25">
        <v>2263</v>
      </c>
      <c r="Q32" s="110" t="s">
        <v>2271</v>
      </c>
      <c r="R32" s="21">
        <v>0</v>
      </c>
      <c r="S32" s="2"/>
    </row>
    <row r="33" spans="1:19" s="9" customFormat="1" ht="25.5" x14ac:dyDescent="0.2">
      <c r="A33" s="7">
        <v>24</v>
      </c>
      <c r="B33" s="18">
        <v>37442</v>
      </c>
      <c r="C33" s="108" t="s">
        <v>2257</v>
      </c>
      <c r="D33" s="76">
        <v>12056</v>
      </c>
      <c r="E33" s="108" t="s">
        <v>2257</v>
      </c>
      <c r="F33" s="80" t="s">
        <v>2266</v>
      </c>
      <c r="G33" s="114">
        <v>85</v>
      </c>
      <c r="H33" s="113" t="s">
        <v>691</v>
      </c>
      <c r="I33" s="29" t="s">
        <v>19</v>
      </c>
      <c r="J33" s="107" t="s">
        <v>2306</v>
      </c>
      <c r="K33" s="109" t="s">
        <v>2256</v>
      </c>
      <c r="L33" s="32">
        <v>0</v>
      </c>
      <c r="M33" s="32">
        <v>2547</v>
      </c>
      <c r="N33" s="109" t="s">
        <v>2268</v>
      </c>
      <c r="O33" s="57">
        <f>G33</f>
        <v>85</v>
      </c>
      <c r="P33" s="25">
        <v>148</v>
      </c>
      <c r="Q33" s="110" t="s">
        <v>2271</v>
      </c>
      <c r="R33" s="21">
        <v>0</v>
      </c>
      <c r="S33" s="2"/>
    </row>
    <row r="34" spans="1:19" s="9" customFormat="1" ht="25.5" x14ac:dyDescent="0.2">
      <c r="A34" s="7">
        <v>25</v>
      </c>
      <c r="B34" s="18">
        <v>5068</v>
      </c>
      <c r="C34" s="108" t="s">
        <v>2304</v>
      </c>
      <c r="D34" s="76">
        <v>91394162</v>
      </c>
      <c r="E34" s="108" t="s">
        <v>2258</v>
      </c>
      <c r="F34" s="80" t="s">
        <v>2259</v>
      </c>
      <c r="G34" s="79">
        <v>3585</v>
      </c>
      <c r="H34" s="113" t="s">
        <v>1832</v>
      </c>
      <c r="I34" s="29" t="s">
        <v>19</v>
      </c>
      <c r="J34" s="107" t="s">
        <v>2305</v>
      </c>
      <c r="K34" s="109" t="s">
        <v>2256</v>
      </c>
      <c r="L34" s="32">
        <v>0</v>
      </c>
      <c r="M34" s="32">
        <v>2548</v>
      </c>
      <c r="N34" s="109" t="s">
        <v>2268</v>
      </c>
      <c r="O34" s="57">
        <f>G34</f>
        <v>3585</v>
      </c>
      <c r="P34" s="25">
        <v>149</v>
      </c>
      <c r="Q34" s="110" t="s">
        <v>2271</v>
      </c>
      <c r="R34" s="21">
        <v>0</v>
      </c>
      <c r="S34" s="2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  <mergeCell ref="A6:A8"/>
    <mergeCell ref="B6:C6"/>
    <mergeCell ref="D6:G6"/>
    <mergeCell ref="H6:H8"/>
    <mergeCell ref="I6:I8"/>
  </mergeCells>
  <pageMargins left="0.7" right="0.7" top="0.75" bottom="0.75" header="0.3" footer="0.3"/>
</worksheet>
</file>

<file path=xl/worksheets/sheet2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9CDCDB-7F6F-436F-A7C5-E6B748116F11}">
  <dimension ref="A1:AC26"/>
  <sheetViews>
    <sheetView workbookViewId="0">
      <selection activeCell="F11" sqref="F11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/>
      <c r="C10" s="108"/>
      <c r="D10" s="76"/>
      <c r="E10" s="108"/>
      <c r="F10" s="80" t="s">
        <v>2285</v>
      </c>
      <c r="G10" s="114"/>
      <c r="H10" s="29" t="s">
        <v>20</v>
      </c>
      <c r="I10" s="29" t="s">
        <v>19</v>
      </c>
      <c r="J10" s="107"/>
      <c r="K10" s="109"/>
      <c r="L10" s="32">
        <v>0</v>
      </c>
      <c r="M10" s="32"/>
      <c r="N10" s="109"/>
      <c r="O10" s="57">
        <f t="shared" ref="O10:O26" si="0">G10</f>
        <v>0</v>
      </c>
      <c r="P10" s="25"/>
      <c r="Q10" s="110"/>
      <c r="R10" s="21">
        <v>0</v>
      </c>
      <c r="S10" s="2"/>
    </row>
    <row r="11" spans="1:29" s="9" customFormat="1" x14ac:dyDescent="0.2">
      <c r="A11" s="7">
        <v>2</v>
      </c>
      <c r="B11" s="18"/>
      <c r="C11" s="108"/>
      <c r="D11" s="76"/>
      <c r="E11" s="108"/>
      <c r="F11" s="80"/>
      <c r="G11" s="114"/>
      <c r="H11" s="29" t="s">
        <v>20</v>
      </c>
      <c r="I11" s="29" t="s">
        <v>19</v>
      </c>
      <c r="J11" s="107"/>
      <c r="K11" s="109"/>
      <c r="L11" s="32">
        <v>0</v>
      </c>
      <c r="M11" s="32"/>
      <c r="N11" s="109"/>
      <c r="O11" s="57">
        <f t="shared" si="0"/>
        <v>0</v>
      </c>
      <c r="P11" s="25"/>
      <c r="Q11" s="110"/>
      <c r="R11" s="21">
        <v>0</v>
      </c>
      <c r="S11" s="2"/>
    </row>
    <row r="12" spans="1:29" s="9" customFormat="1" x14ac:dyDescent="0.2">
      <c r="A12" s="7">
        <v>3</v>
      </c>
      <c r="B12" s="18"/>
      <c r="C12" s="108"/>
      <c r="D12" s="76"/>
      <c r="E12" s="108"/>
      <c r="F12" s="80"/>
      <c r="G12" s="114"/>
      <c r="H12" s="29" t="s">
        <v>20</v>
      </c>
      <c r="I12" s="29" t="s">
        <v>19</v>
      </c>
      <c r="J12" s="107"/>
      <c r="K12" s="109"/>
      <c r="L12" s="32">
        <v>0</v>
      </c>
      <c r="M12" s="32"/>
      <c r="N12" s="109"/>
      <c r="O12" s="57">
        <f t="shared" si="0"/>
        <v>0</v>
      </c>
      <c r="P12" s="25"/>
      <c r="Q12" s="110"/>
      <c r="R12" s="21">
        <v>0</v>
      </c>
      <c r="S12" s="2"/>
    </row>
    <row r="13" spans="1:29" s="9" customFormat="1" x14ac:dyDescent="0.2">
      <c r="A13" s="7">
        <v>4</v>
      </c>
      <c r="B13" s="18"/>
      <c r="C13" s="108"/>
      <c r="D13" s="76"/>
      <c r="E13" s="108"/>
      <c r="F13" s="80"/>
      <c r="G13" s="114"/>
      <c r="H13" s="29" t="s">
        <v>20</v>
      </c>
      <c r="I13" s="29" t="s">
        <v>19</v>
      </c>
      <c r="J13" s="107"/>
      <c r="K13" s="109"/>
      <c r="L13" s="32">
        <v>0</v>
      </c>
      <c r="M13" s="32"/>
      <c r="N13" s="109"/>
      <c r="O13" s="57">
        <f t="shared" si="0"/>
        <v>0</v>
      </c>
      <c r="P13" s="25"/>
      <c r="Q13" s="110"/>
      <c r="R13" s="21">
        <v>0</v>
      </c>
      <c r="S13" s="2"/>
    </row>
    <row r="14" spans="1:29" s="9" customFormat="1" x14ac:dyDescent="0.2">
      <c r="A14" s="7">
        <v>5</v>
      </c>
      <c r="B14" s="18"/>
      <c r="C14" s="108"/>
      <c r="D14" s="76"/>
      <c r="E14" s="108"/>
      <c r="F14" s="80"/>
      <c r="G14" s="114"/>
      <c r="H14" s="29" t="s">
        <v>20</v>
      </c>
      <c r="I14" s="29" t="s">
        <v>19</v>
      </c>
      <c r="J14" s="107"/>
      <c r="K14" s="109"/>
      <c r="L14" s="32">
        <v>0</v>
      </c>
      <c r="M14" s="32"/>
      <c r="N14" s="109"/>
      <c r="O14" s="57">
        <f t="shared" si="0"/>
        <v>0</v>
      </c>
      <c r="P14" s="25"/>
      <c r="Q14" s="110"/>
      <c r="R14" s="21">
        <v>0</v>
      </c>
      <c r="S14" s="2"/>
    </row>
    <row r="15" spans="1:29" s="9" customFormat="1" x14ac:dyDescent="0.2">
      <c r="A15" s="7">
        <v>6</v>
      </c>
      <c r="B15" s="18"/>
      <c r="C15" s="108"/>
      <c r="D15" s="76"/>
      <c r="E15" s="108"/>
      <c r="F15" s="80"/>
      <c r="G15" s="114"/>
      <c r="H15" s="29" t="s">
        <v>20</v>
      </c>
      <c r="I15" s="29" t="s">
        <v>19</v>
      </c>
      <c r="J15" s="107"/>
      <c r="K15" s="109"/>
      <c r="L15" s="32">
        <v>0</v>
      </c>
      <c r="M15" s="32"/>
      <c r="N15" s="109"/>
      <c r="O15" s="57">
        <f t="shared" si="0"/>
        <v>0</v>
      </c>
      <c r="P15" s="25"/>
      <c r="Q15" s="110"/>
      <c r="R15" s="21">
        <v>0</v>
      </c>
      <c r="S15" s="2"/>
    </row>
    <row r="16" spans="1:29" s="9" customFormat="1" x14ac:dyDescent="0.2">
      <c r="A16" s="7">
        <v>7</v>
      </c>
      <c r="B16" s="18"/>
      <c r="C16" s="108"/>
      <c r="D16" s="76"/>
      <c r="E16" s="108"/>
      <c r="F16" s="80"/>
      <c r="G16" s="114"/>
      <c r="H16" s="29" t="s">
        <v>20</v>
      </c>
      <c r="I16" s="29" t="s">
        <v>19</v>
      </c>
      <c r="J16" s="107"/>
      <c r="K16" s="109"/>
      <c r="L16" s="32">
        <v>0</v>
      </c>
      <c r="M16" s="32"/>
      <c r="N16" s="109"/>
      <c r="O16" s="57">
        <f t="shared" si="0"/>
        <v>0</v>
      </c>
      <c r="P16" s="25"/>
      <c r="Q16" s="110"/>
      <c r="R16" s="21">
        <v>0</v>
      </c>
      <c r="S16" s="2"/>
    </row>
    <row r="17" spans="1:19" s="9" customFormat="1" x14ac:dyDescent="0.2">
      <c r="A17" s="7">
        <v>8</v>
      </c>
      <c r="B17" s="18"/>
      <c r="C17" s="108"/>
      <c r="D17" s="76"/>
      <c r="E17" s="108"/>
      <c r="F17" s="80"/>
      <c r="G17" s="114"/>
      <c r="H17" s="29" t="s">
        <v>20</v>
      </c>
      <c r="I17" s="29" t="s">
        <v>19</v>
      </c>
      <c r="J17" s="107"/>
      <c r="K17" s="109"/>
      <c r="L17" s="32">
        <v>0</v>
      </c>
      <c r="M17" s="32"/>
      <c r="N17" s="109"/>
      <c r="O17" s="57">
        <f t="shared" si="0"/>
        <v>0</v>
      </c>
      <c r="P17" s="25"/>
      <c r="Q17" s="110"/>
      <c r="R17" s="21">
        <v>0</v>
      </c>
      <c r="S17" s="2"/>
    </row>
    <row r="18" spans="1:19" s="9" customFormat="1" x14ac:dyDescent="0.2">
      <c r="A18" s="7">
        <v>9</v>
      </c>
      <c r="B18" s="18"/>
      <c r="C18" s="108"/>
      <c r="D18" s="76"/>
      <c r="E18" s="108"/>
      <c r="F18" s="80"/>
      <c r="G18" s="114"/>
      <c r="H18" s="29" t="s">
        <v>20</v>
      </c>
      <c r="I18" s="29" t="s">
        <v>19</v>
      </c>
      <c r="J18" s="107"/>
      <c r="K18" s="109"/>
      <c r="L18" s="32">
        <v>0</v>
      </c>
      <c r="M18" s="32"/>
      <c r="N18" s="109"/>
      <c r="O18" s="57">
        <f t="shared" si="0"/>
        <v>0</v>
      </c>
      <c r="P18" s="25"/>
      <c r="Q18" s="110"/>
      <c r="R18" s="21">
        <v>0</v>
      </c>
      <c r="S18" s="2"/>
    </row>
    <row r="19" spans="1:19" s="9" customFormat="1" x14ac:dyDescent="0.2">
      <c r="A19" s="7">
        <v>10</v>
      </c>
      <c r="B19" s="18"/>
      <c r="C19" s="108"/>
      <c r="D19" s="76"/>
      <c r="E19" s="108"/>
      <c r="F19" s="80"/>
      <c r="G19" s="114"/>
      <c r="H19" s="29" t="s">
        <v>20</v>
      </c>
      <c r="I19" s="29" t="s">
        <v>19</v>
      </c>
      <c r="J19" s="107"/>
      <c r="K19" s="109"/>
      <c r="L19" s="32">
        <v>0</v>
      </c>
      <c r="M19" s="32"/>
      <c r="N19" s="109"/>
      <c r="O19" s="57">
        <f t="shared" si="0"/>
        <v>0</v>
      </c>
      <c r="P19" s="25"/>
      <c r="Q19" s="110"/>
      <c r="R19" s="21">
        <v>0</v>
      </c>
      <c r="S19" s="2"/>
    </row>
    <row r="20" spans="1:19" s="9" customFormat="1" x14ac:dyDescent="0.2">
      <c r="A20" s="7">
        <v>11</v>
      </c>
      <c r="B20" s="18"/>
      <c r="C20" s="108"/>
      <c r="D20" s="76"/>
      <c r="E20" s="108"/>
      <c r="F20" s="80"/>
      <c r="G20" s="114"/>
      <c r="H20" s="29" t="s">
        <v>20</v>
      </c>
      <c r="I20" s="29" t="s">
        <v>19</v>
      </c>
      <c r="J20" s="107"/>
      <c r="K20" s="109"/>
      <c r="L20" s="32">
        <v>0</v>
      </c>
      <c r="M20" s="32"/>
      <c r="N20" s="109"/>
      <c r="O20" s="57">
        <f>G20</f>
        <v>0</v>
      </c>
      <c r="P20" s="25"/>
      <c r="Q20" s="110"/>
      <c r="R20" s="21">
        <v>0</v>
      </c>
      <c r="S20" s="2"/>
    </row>
    <row r="21" spans="1:19" s="9" customFormat="1" x14ac:dyDescent="0.2">
      <c r="A21" s="7">
        <v>12</v>
      </c>
      <c r="B21" s="18"/>
      <c r="C21" s="108"/>
      <c r="D21" s="76"/>
      <c r="E21" s="108"/>
      <c r="F21" s="80"/>
      <c r="G21" s="114"/>
      <c r="H21" s="29" t="s">
        <v>20</v>
      </c>
      <c r="I21" s="29" t="s">
        <v>19</v>
      </c>
      <c r="J21" s="107"/>
      <c r="K21" s="109"/>
      <c r="L21" s="32">
        <v>0</v>
      </c>
      <c r="M21" s="32"/>
      <c r="N21" s="109"/>
      <c r="O21" s="57">
        <f>G21</f>
        <v>0</v>
      </c>
      <c r="P21" s="25"/>
      <c r="Q21" s="110"/>
      <c r="R21" s="21">
        <v>0</v>
      </c>
      <c r="S21" s="2"/>
    </row>
    <row r="22" spans="1:19" s="9" customFormat="1" x14ac:dyDescent="0.2">
      <c r="A22" s="7">
        <v>13</v>
      </c>
      <c r="B22" s="18"/>
      <c r="C22" s="108"/>
      <c r="D22" s="76"/>
      <c r="E22" s="108"/>
      <c r="F22" s="80"/>
      <c r="G22" s="114"/>
      <c r="H22" s="29" t="s">
        <v>20</v>
      </c>
      <c r="I22" s="29" t="s">
        <v>19</v>
      </c>
      <c r="J22" s="107"/>
      <c r="K22" s="109"/>
      <c r="L22" s="32">
        <v>0</v>
      </c>
      <c r="M22" s="32"/>
      <c r="N22" s="109"/>
      <c r="O22" s="57">
        <f>G22</f>
        <v>0</v>
      </c>
      <c r="P22" s="25"/>
      <c r="Q22" s="110"/>
      <c r="R22" s="21">
        <v>0</v>
      </c>
      <c r="S22" s="2"/>
    </row>
    <row r="23" spans="1:19" s="9" customFormat="1" x14ac:dyDescent="0.2">
      <c r="A23" s="7">
        <v>14</v>
      </c>
      <c r="B23" s="18"/>
      <c r="C23" s="108"/>
      <c r="D23" s="76"/>
      <c r="E23" s="108"/>
      <c r="F23" s="80"/>
      <c r="G23" s="114"/>
      <c r="H23" s="29" t="s">
        <v>20</v>
      </c>
      <c r="I23" s="29" t="s">
        <v>19</v>
      </c>
      <c r="J23" s="107"/>
      <c r="K23" s="109"/>
      <c r="L23" s="32">
        <v>0</v>
      </c>
      <c r="M23" s="32"/>
      <c r="N23" s="109"/>
      <c r="O23" s="57">
        <f>G23</f>
        <v>0</v>
      </c>
      <c r="P23" s="25"/>
      <c r="Q23" s="110"/>
      <c r="R23" s="21">
        <v>0</v>
      </c>
      <c r="S23" s="2"/>
    </row>
    <row r="24" spans="1:19" s="9" customFormat="1" x14ac:dyDescent="0.2">
      <c r="A24" s="7">
        <v>15</v>
      </c>
      <c r="B24" s="18"/>
      <c r="C24" s="108"/>
      <c r="D24" s="76"/>
      <c r="E24" s="108"/>
      <c r="F24" s="80"/>
      <c r="G24" s="114"/>
      <c r="H24" s="29" t="s">
        <v>20</v>
      </c>
      <c r="I24" s="29" t="s">
        <v>19</v>
      </c>
      <c r="J24" s="107"/>
      <c r="K24" s="109"/>
      <c r="L24" s="32">
        <v>0</v>
      </c>
      <c r="M24" s="32"/>
      <c r="N24" s="109"/>
      <c r="O24" s="57">
        <f>G24</f>
        <v>0</v>
      </c>
      <c r="P24" s="25"/>
      <c r="Q24" s="110"/>
      <c r="R24" s="21">
        <v>0</v>
      </c>
      <c r="S24" s="2"/>
    </row>
    <row r="25" spans="1:19" s="9" customFormat="1" x14ac:dyDescent="0.2">
      <c r="A25" s="7">
        <v>16</v>
      </c>
      <c r="B25" s="18"/>
      <c r="C25" s="108"/>
      <c r="D25" s="76"/>
      <c r="E25" s="108"/>
      <c r="F25" s="80"/>
      <c r="G25" s="114"/>
      <c r="H25" s="29" t="s">
        <v>20</v>
      </c>
      <c r="I25" s="29" t="s">
        <v>19</v>
      </c>
      <c r="J25" s="107"/>
      <c r="K25" s="109"/>
      <c r="L25" s="32">
        <v>0</v>
      </c>
      <c r="M25" s="32"/>
      <c r="N25" s="109"/>
      <c r="O25" s="57">
        <f t="shared" si="0"/>
        <v>0</v>
      </c>
      <c r="P25" s="25"/>
      <c r="Q25" s="110"/>
      <c r="R25" s="21">
        <v>0</v>
      </c>
      <c r="S25" s="2"/>
    </row>
    <row r="26" spans="1:19" s="9" customFormat="1" x14ac:dyDescent="0.2">
      <c r="A26" s="7">
        <v>17</v>
      </c>
      <c r="B26" s="18"/>
      <c r="C26" s="108"/>
      <c r="D26" s="76"/>
      <c r="E26" s="108"/>
      <c r="F26" s="80"/>
      <c r="G26" s="114"/>
      <c r="H26" s="113" t="s">
        <v>1832</v>
      </c>
      <c r="I26" s="29" t="s">
        <v>19</v>
      </c>
      <c r="J26" s="107"/>
      <c r="K26" s="109"/>
      <c r="L26" s="32">
        <v>0</v>
      </c>
      <c r="M26" s="32"/>
      <c r="N26" s="109"/>
      <c r="O26" s="57">
        <f t="shared" si="0"/>
        <v>0</v>
      </c>
      <c r="P26" s="25"/>
      <c r="Q26" s="110"/>
      <c r="R26" s="21">
        <v>0</v>
      </c>
      <c r="S26" s="2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  <mergeCell ref="A6:A8"/>
    <mergeCell ref="B6:C6"/>
    <mergeCell ref="D6:G6"/>
    <mergeCell ref="H6:H8"/>
    <mergeCell ref="I6:I8"/>
  </mergeCells>
  <pageMargins left="0.7" right="0.7" top="0.75" bottom="0.75" header="0.3" footer="0.3"/>
</worksheet>
</file>

<file path=xl/worksheets/sheet2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045A48-604E-4298-9C3F-FC20509F946F}">
  <dimension ref="A1:AC19"/>
  <sheetViews>
    <sheetView workbookViewId="0">
      <selection activeCell="A20" sqref="A20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>
        <v>5010</v>
      </c>
      <c r="C10" s="108" t="s">
        <v>2269</v>
      </c>
      <c r="D10" s="76">
        <v>231350409</v>
      </c>
      <c r="E10" s="108" t="s">
        <v>2290</v>
      </c>
      <c r="F10" s="80" t="s">
        <v>115</v>
      </c>
      <c r="G10" s="114">
        <v>2768.26</v>
      </c>
      <c r="H10" s="29" t="s">
        <v>20</v>
      </c>
      <c r="I10" s="29" t="s">
        <v>19</v>
      </c>
      <c r="J10" s="107" t="s">
        <v>2291</v>
      </c>
      <c r="K10" s="109" t="s">
        <v>2249</v>
      </c>
      <c r="L10" s="32">
        <v>0</v>
      </c>
      <c r="M10" s="32">
        <v>2293</v>
      </c>
      <c r="N10" s="109" t="s">
        <v>2287</v>
      </c>
      <c r="O10" s="57">
        <f t="shared" ref="O10:O19" si="0">G10</f>
        <v>2768.26</v>
      </c>
      <c r="P10" s="25">
        <v>2293</v>
      </c>
      <c r="Q10" s="110" t="s">
        <v>2287</v>
      </c>
      <c r="R10" s="21">
        <v>0</v>
      </c>
      <c r="S10" s="2"/>
    </row>
    <row r="11" spans="1:29" s="9" customFormat="1" ht="25.5" x14ac:dyDescent="0.2">
      <c r="A11" s="7">
        <v>2</v>
      </c>
      <c r="B11" s="18">
        <v>5013</v>
      </c>
      <c r="C11" s="108" t="s">
        <v>2292</v>
      </c>
      <c r="D11" s="76">
        <v>1907</v>
      </c>
      <c r="E11" s="108" t="s">
        <v>2293</v>
      </c>
      <c r="F11" s="80" t="s">
        <v>2282</v>
      </c>
      <c r="G11" s="114">
        <v>7571.67</v>
      </c>
      <c r="H11" s="29" t="s">
        <v>20</v>
      </c>
      <c r="I11" s="29" t="s">
        <v>19</v>
      </c>
      <c r="J11" s="107" t="s">
        <v>2294</v>
      </c>
      <c r="K11" s="109" t="s">
        <v>2249</v>
      </c>
      <c r="L11" s="32">
        <v>0</v>
      </c>
      <c r="M11" s="32">
        <v>2275</v>
      </c>
      <c r="N11" s="109" t="s">
        <v>2271</v>
      </c>
      <c r="O11" s="57">
        <f t="shared" si="0"/>
        <v>7571.67</v>
      </c>
      <c r="P11" s="25">
        <v>2294</v>
      </c>
      <c r="Q11" s="110" t="s">
        <v>2287</v>
      </c>
      <c r="R11" s="21">
        <v>0</v>
      </c>
      <c r="S11" s="2"/>
    </row>
    <row r="12" spans="1:29" s="9" customFormat="1" x14ac:dyDescent="0.2">
      <c r="A12" s="7">
        <v>3</v>
      </c>
      <c r="B12" s="18">
        <v>4854</v>
      </c>
      <c r="C12" s="108" t="s">
        <v>2134</v>
      </c>
      <c r="D12" s="76">
        <v>9064787600</v>
      </c>
      <c r="E12" s="108" t="s">
        <v>2241</v>
      </c>
      <c r="F12" s="78" t="s">
        <v>217</v>
      </c>
      <c r="G12" s="79">
        <v>4972.25</v>
      </c>
      <c r="H12" s="29" t="s">
        <v>20</v>
      </c>
      <c r="I12" s="29" t="s">
        <v>19</v>
      </c>
      <c r="J12" s="107" t="s">
        <v>2295</v>
      </c>
      <c r="K12" s="109" t="s">
        <v>2110</v>
      </c>
      <c r="L12" s="32">
        <v>0</v>
      </c>
      <c r="M12" s="32">
        <v>2206</v>
      </c>
      <c r="N12" s="109" t="s">
        <v>2121</v>
      </c>
      <c r="O12" s="57">
        <f t="shared" si="0"/>
        <v>4972.25</v>
      </c>
      <c r="P12" s="25">
        <v>2295</v>
      </c>
      <c r="Q12" s="110" t="s">
        <v>2287</v>
      </c>
      <c r="R12" s="21">
        <v>0</v>
      </c>
      <c r="S12" s="2"/>
    </row>
    <row r="13" spans="1:29" s="9" customFormat="1" ht="25.5" x14ac:dyDescent="0.2">
      <c r="A13" s="7">
        <v>4</v>
      </c>
      <c r="B13" s="18">
        <v>5032</v>
      </c>
      <c r="C13" s="108" t="s">
        <v>2258</v>
      </c>
      <c r="D13" s="76">
        <v>10892563</v>
      </c>
      <c r="E13" s="108" t="s">
        <v>2225</v>
      </c>
      <c r="F13" s="78" t="s">
        <v>2283</v>
      </c>
      <c r="G13" s="79">
        <v>282.02999999999997</v>
      </c>
      <c r="H13" s="29" t="s">
        <v>20</v>
      </c>
      <c r="I13" s="29" t="s">
        <v>19</v>
      </c>
      <c r="J13" s="107" t="s">
        <v>2296</v>
      </c>
      <c r="K13" s="109" t="s">
        <v>2268</v>
      </c>
      <c r="L13" s="32">
        <v>0</v>
      </c>
      <c r="M13" s="32">
        <v>2576</v>
      </c>
      <c r="N13" s="109" t="s">
        <v>2297</v>
      </c>
      <c r="O13" s="57">
        <f t="shared" si="0"/>
        <v>282.02999999999997</v>
      </c>
      <c r="P13" s="25">
        <v>2296</v>
      </c>
      <c r="Q13" s="110" t="s">
        <v>2287</v>
      </c>
      <c r="R13" s="21">
        <v>0</v>
      </c>
      <c r="S13" s="2"/>
    </row>
    <row r="14" spans="1:29" s="9" customFormat="1" ht="25.5" x14ac:dyDescent="0.2">
      <c r="A14" s="7">
        <v>5</v>
      </c>
      <c r="B14" s="18">
        <v>5039</v>
      </c>
      <c r="C14" s="108" t="s">
        <v>2258</v>
      </c>
      <c r="D14" s="76">
        <v>223100851</v>
      </c>
      <c r="E14" s="108" t="s">
        <v>2225</v>
      </c>
      <c r="F14" s="78" t="s">
        <v>1795</v>
      </c>
      <c r="G14" s="79">
        <f>162.49</f>
        <v>162.49</v>
      </c>
      <c r="H14" s="29" t="s">
        <v>20</v>
      </c>
      <c r="I14" s="29" t="s">
        <v>19</v>
      </c>
      <c r="J14" s="107" t="s">
        <v>2298</v>
      </c>
      <c r="K14" s="109" t="s">
        <v>2256</v>
      </c>
      <c r="L14" s="32">
        <v>0</v>
      </c>
      <c r="M14" s="32">
        <v>2596</v>
      </c>
      <c r="N14" s="109" t="s">
        <v>2297</v>
      </c>
      <c r="O14" s="57">
        <f t="shared" si="0"/>
        <v>162.49</v>
      </c>
      <c r="P14" s="25">
        <v>2298</v>
      </c>
      <c r="Q14" s="110" t="s">
        <v>2287</v>
      </c>
      <c r="R14" s="21">
        <v>0</v>
      </c>
      <c r="S14" s="2"/>
    </row>
    <row r="15" spans="1:29" s="9" customFormat="1" ht="25.5" x14ac:dyDescent="0.2">
      <c r="A15" s="7">
        <v>6</v>
      </c>
      <c r="B15" s="18">
        <v>5038</v>
      </c>
      <c r="C15" s="108" t="s">
        <v>2258</v>
      </c>
      <c r="D15" s="76">
        <v>223100850</v>
      </c>
      <c r="E15" s="108" t="s">
        <v>2225</v>
      </c>
      <c r="F15" s="78" t="s">
        <v>1795</v>
      </c>
      <c r="G15" s="79">
        <v>245</v>
      </c>
      <c r="H15" s="29" t="s">
        <v>20</v>
      </c>
      <c r="I15" s="29" t="s">
        <v>19</v>
      </c>
      <c r="J15" s="107" t="s">
        <v>2298</v>
      </c>
      <c r="K15" s="109" t="s">
        <v>2256</v>
      </c>
      <c r="L15" s="32">
        <v>0</v>
      </c>
      <c r="M15" s="32">
        <v>2595</v>
      </c>
      <c r="N15" s="109" t="s">
        <v>2297</v>
      </c>
      <c r="O15" s="57">
        <f t="shared" ref="O15" si="1">G15</f>
        <v>245</v>
      </c>
      <c r="P15" s="25">
        <v>2298</v>
      </c>
      <c r="Q15" s="110" t="s">
        <v>2287</v>
      </c>
      <c r="R15" s="21">
        <v>0</v>
      </c>
      <c r="S15" s="2"/>
    </row>
    <row r="16" spans="1:29" s="9" customFormat="1" x14ac:dyDescent="0.2">
      <c r="A16" s="7">
        <v>7</v>
      </c>
      <c r="B16" s="18">
        <v>4848</v>
      </c>
      <c r="C16" s="108" t="s">
        <v>2241</v>
      </c>
      <c r="D16" s="76">
        <v>27645</v>
      </c>
      <c r="E16" s="108" t="s">
        <v>2104</v>
      </c>
      <c r="F16" s="78" t="s">
        <v>2284</v>
      </c>
      <c r="G16" s="79">
        <v>1048.3900000000001</v>
      </c>
      <c r="H16" s="29" t="s">
        <v>20</v>
      </c>
      <c r="I16" s="29" t="s">
        <v>19</v>
      </c>
      <c r="J16" s="107" t="s">
        <v>2299</v>
      </c>
      <c r="K16" s="109" t="s">
        <v>2110</v>
      </c>
      <c r="L16" s="32">
        <v>0</v>
      </c>
      <c r="M16" s="32">
        <v>2208</v>
      </c>
      <c r="N16" s="109" t="s">
        <v>2121</v>
      </c>
      <c r="O16" s="57">
        <f t="shared" si="0"/>
        <v>1048.3900000000001</v>
      </c>
      <c r="P16" s="25">
        <v>2299</v>
      </c>
      <c r="Q16" s="110" t="s">
        <v>2287</v>
      </c>
      <c r="R16" s="21">
        <v>0</v>
      </c>
      <c r="S16" s="2"/>
    </row>
    <row r="17" spans="1:19" s="9" customFormat="1" ht="24" x14ac:dyDescent="0.2">
      <c r="A17" s="7">
        <v>8</v>
      </c>
      <c r="B17" s="18">
        <v>4866</v>
      </c>
      <c r="C17" s="108" t="s">
        <v>2135</v>
      </c>
      <c r="D17" s="76">
        <v>40723369</v>
      </c>
      <c r="E17" s="108" t="s">
        <v>2063</v>
      </c>
      <c r="F17" s="80" t="s">
        <v>809</v>
      </c>
      <c r="G17" s="114">
        <v>2110.56</v>
      </c>
      <c r="H17" s="29" t="s">
        <v>20</v>
      </c>
      <c r="I17" s="29" t="s">
        <v>19</v>
      </c>
      <c r="J17" s="107" t="s">
        <v>2286</v>
      </c>
      <c r="K17" s="109" t="s">
        <v>2142</v>
      </c>
      <c r="L17" s="32">
        <v>0</v>
      </c>
      <c r="M17" s="32">
        <v>2313</v>
      </c>
      <c r="N17" s="109" t="s">
        <v>2145</v>
      </c>
      <c r="O17" s="57">
        <f t="shared" si="0"/>
        <v>2110.56</v>
      </c>
      <c r="P17" s="25">
        <v>2287</v>
      </c>
      <c r="Q17" s="110" t="s">
        <v>2287</v>
      </c>
      <c r="R17" s="21">
        <v>0</v>
      </c>
      <c r="S17" s="2"/>
    </row>
    <row r="18" spans="1:19" s="9" customFormat="1" ht="51" x14ac:dyDescent="0.2">
      <c r="A18" s="7">
        <v>9</v>
      </c>
      <c r="B18" s="18">
        <v>5033</v>
      </c>
      <c r="C18" s="108" t="s">
        <v>2258</v>
      </c>
      <c r="D18" s="76">
        <v>118007</v>
      </c>
      <c r="E18" s="108" t="s">
        <v>2288</v>
      </c>
      <c r="F18" s="80" t="s">
        <v>71</v>
      </c>
      <c r="G18" s="114">
        <v>935.48</v>
      </c>
      <c r="H18" s="29" t="s">
        <v>20</v>
      </c>
      <c r="I18" s="29" t="s">
        <v>19</v>
      </c>
      <c r="J18" s="107" t="s">
        <v>2289</v>
      </c>
      <c r="K18" s="109" t="s">
        <v>2271</v>
      </c>
      <c r="L18" s="32">
        <v>0</v>
      </c>
      <c r="M18" s="32">
        <v>2557</v>
      </c>
      <c r="N18" s="109" t="s">
        <v>2271</v>
      </c>
      <c r="O18" s="57">
        <f t="shared" si="0"/>
        <v>935.48</v>
      </c>
      <c r="P18" s="25">
        <v>2286</v>
      </c>
      <c r="Q18" s="110" t="s">
        <v>2287</v>
      </c>
      <c r="R18" s="21">
        <v>0</v>
      </c>
      <c r="S18" s="2"/>
    </row>
    <row r="19" spans="1:19" s="9" customFormat="1" ht="25.5" x14ac:dyDescent="0.2">
      <c r="A19" s="7">
        <v>10</v>
      </c>
      <c r="B19" s="18">
        <v>6015</v>
      </c>
      <c r="C19" s="108" t="s">
        <v>2302</v>
      </c>
      <c r="D19" s="76">
        <v>34794643</v>
      </c>
      <c r="E19" s="108" t="s">
        <v>2303</v>
      </c>
      <c r="F19" s="80" t="s">
        <v>2300</v>
      </c>
      <c r="G19" s="79">
        <v>36044.68</v>
      </c>
      <c r="H19" s="113" t="s">
        <v>1392</v>
      </c>
      <c r="I19" s="29" t="s">
        <v>19</v>
      </c>
      <c r="J19" s="107" t="s">
        <v>2301</v>
      </c>
      <c r="K19" s="109" t="s">
        <v>2287</v>
      </c>
      <c r="L19" s="32">
        <v>0</v>
      </c>
      <c r="M19" s="32">
        <v>2601</v>
      </c>
      <c r="N19" s="109" t="s">
        <v>2287</v>
      </c>
      <c r="O19" s="57">
        <f t="shared" si="0"/>
        <v>36044.68</v>
      </c>
      <c r="P19" s="25">
        <v>150</v>
      </c>
      <c r="Q19" s="110" t="s">
        <v>2287</v>
      </c>
      <c r="R19" s="21">
        <v>0</v>
      </c>
      <c r="S19" s="2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  <mergeCell ref="A6:A8"/>
    <mergeCell ref="B6:C6"/>
    <mergeCell ref="D6:G6"/>
    <mergeCell ref="H6:H8"/>
    <mergeCell ref="I6:I8"/>
  </mergeCells>
  <pageMargins left="0.7" right="0.7" top="0.75" bottom="0.75" header="0.3" footer="0.3"/>
</worksheet>
</file>

<file path=xl/worksheets/sheet2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1B3F5A-2308-408C-A875-D51621B8701B}">
  <dimension ref="A1:AC14"/>
  <sheetViews>
    <sheetView workbookViewId="0">
      <selection activeCell="I9" sqref="I9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>
        <v>4855</v>
      </c>
      <c r="C10" s="108" t="s">
        <v>2134</v>
      </c>
      <c r="D10" s="76">
        <v>768495</v>
      </c>
      <c r="E10" s="108" t="s">
        <v>2105</v>
      </c>
      <c r="F10" s="78" t="s">
        <v>2307</v>
      </c>
      <c r="G10" s="79">
        <v>850.85</v>
      </c>
      <c r="H10" s="29" t="s">
        <v>20</v>
      </c>
      <c r="I10" s="29" t="s">
        <v>19</v>
      </c>
      <c r="J10" s="107" t="s">
        <v>2308</v>
      </c>
      <c r="K10" s="109" t="s">
        <v>2110</v>
      </c>
      <c r="L10" s="32">
        <v>0</v>
      </c>
      <c r="M10" s="32">
        <v>2213</v>
      </c>
      <c r="N10" s="109" t="s">
        <v>2121</v>
      </c>
      <c r="O10" s="57">
        <f t="shared" ref="O10:O14" si="0">G10</f>
        <v>850.85</v>
      </c>
      <c r="P10" s="25">
        <v>2305</v>
      </c>
      <c r="Q10" s="110" t="s">
        <v>2309</v>
      </c>
      <c r="R10" s="21">
        <v>0</v>
      </c>
      <c r="S10" s="2"/>
    </row>
    <row r="11" spans="1:29" s="9" customFormat="1" x14ac:dyDescent="0.2">
      <c r="A11" s="7">
        <v>2</v>
      </c>
      <c r="B11" s="18">
        <v>5048</v>
      </c>
      <c r="C11" s="108" t="s">
        <v>2258</v>
      </c>
      <c r="D11" s="76">
        <v>11163</v>
      </c>
      <c r="E11" s="108" t="s">
        <v>2075</v>
      </c>
      <c r="F11" s="78" t="s">
        <v>2082</v>
      </c>
      <c r="G11" s="79">
        <f>237</f>
        <v>237</v>
      </c>
      <c r="H11" s="29" t="s">
        <v>20</v>
      </c>
      <c r="I11" s="29" t="s">
        <v>19</v>
      </c>
      <c r="J11" s="107" t="s">
        <v>2311</v>
      </c>
      <c r="K11" s="109" t="s">
        <v>2004</v>
      </c>
      <c r="L11" s="32">
        <v>0</v>
      </c>
      <c r="M11" s="32">
        <v>1981</v>
      </c>
      <c r="N11" s="109" t="s">
        <v>2004</v>
      </c>
      <c r="O11" s="57">
        <f t="shared" si="0"/>
        <v>237</v>
      </c>
      <c r="P11" s="25">
        <v>2306</v>
      </c>
      <c r="Q11" s="110" t="s">
        <v>2309</v>
      </c>
      <c r="R11" s="21">
        <v>0</v>
      </c>
      <c r="S11" s="2"/>
    </row>
    <row r="12" spans="1:29" s="9" customFormat="1" x14ac:dyDescent="0.2">
      <c r="A12" s="7">
        <v>3</v>
      </c>
      <c r="B12" s="18"/>
      <c r="C12" s="108"/>
      <c r="D12" s="76"/>
      <c r="E12" s="108"/>
      <c r="F12" s="78" t="s">
        <v>2082</v>
      </c>
      <c r="G12" s="79">
        <f t="shared" ref="G12:G13" si="1">237+300+300</f>
        <v>837</v>
      </c>
      <c r="H12" s="29" t="s">
        <v>20</v>
      </c>
      <c r="I12" s="29" t="s">
        <v>19</v>
      </c>
      <c r="J12" s="107" t="s">
        <v>2311</v>
      </c>
      <c r="K12" s="109" t="s">
        <v>2004</v>
      </c>
      <c r="L12" s="32">
        <v>0</v>
      </c>
      <c r="M12" s="32">
        <v>1980</v>
      </c>
      <c r="N12" s="109" t="s">
        <v>2004</v>
      </c>
      <c r="O12" s="57">
        <f t="shared" ref="O12:O13" si="2">G12</f>
        <v>837</v>
      </c>
      <c r="P12" s="25">
        <v>2306</v>
      </c>
      <c r="Q12" s="110" t="s">
        <v>2309</v>
      </c>
      <c r="R12" s="21">
        <v>0</v>
      </c>
      <c r="S12" s="2"/>
    </row>
    <row r="13" spans="1:29" s="9" customFormat="1" x14ac:dyDescent="0.2">
      <c r="A13" s="7">
        <v>4</v>
      </c>
      <c r="B13" s="18"/>
      <c r="C13" s="108"/>
      <c r="D13" s="76"/>
      <c r="E13" s="108"/>
      <c r="F13" s="78" t="s">
        <v>2082</v>
      </c>
      <c r="G13" s="79">
        <f t="shared" si="1"/>
        <v>837</v>
      </c>
      <c r="H13" s="29" t="s">
        <v>20</v>
      </c>
      <c r="I13" s="29" t="s">
        <v>19</v>
      </c>
      <c r="J13" s="107" t="s">
        <v>2311</v>
      </c>
      <c r="K13" s="109" t="s">
        <v>2004</v>
      </c>
      <c r="L13" s="32">
        <v>0</v>
      </c>
      <c r="M13" s="32">
        <v>1979</v>
      </c>
      <c r="N13" s="109" t="s">
        <v>2004</v>
      </c>
      <c r="O13" s="57">
        <f t="shared" si="2"/>
        <v>837</v>
      </c>
      <c r="P13" s="25">
        <v>2306</v>
      </c>
      <c r="Q13" s="110" t="s">
        <v>2309</v>
      </c>
      <c r="R13" s="21">
        <v>0</v>
      </c>
      <c r="S13" s="2"/>
    </row>
    <row r="14" spans="1:29" s="9" customFormat="1" ht="25.5" x14ac:dyDescent="0.2">
      <c r="A14" s="7">
        <v>5</v>
      </c>
      <c r="B14" s="18">
        <v>4863</v>
      </c>
      <c r="C14" s="108" t="s">
        <v>2134</v>
      </c>
      <c r="D14" s="76">
        <v>31198218</v>
      </c>
      <c r="E14" s="108" t="s">
        <v>2241</v>
      </c>
      <c r="F14" s="78" t="s">
        <v>2106</v>
      </c>
      <c r="G14" s="79">
        <v>88.61</v>
      </c>
      <c r="H14" s="29" t="s">
        <v>20</v>
      </c>
      <c r="I14" s="29" t="s">
        <v>19</v>
      </c>
      <c r="J14" s="107" t="s">
        <v>2310</v>
      </c>
      <c r="K14" s="109" t="s">
        <v>2121</v>
      </c>
      <c r="L14" s="32">
        <v>0</v>
      </c>
      <c r="M14" s="32">
        <v>2329</v>
      </c>
      <c r="N14" s="109" t="s">
        <v>2145</v>
      </c>
      <c r="O14" s="57">
        <f t="shared" si="0"/>
        <v>88.61</v>
      </c>
      <c r="P14" s="25">
        <v>2307</v>
      </c>
      <c r="Q14" s="110" t="s">
        <v>2309</v>
      </c>
      <c r="R14" s="21">
        <v>0</v>
      </c>
      <c r="S14" s="2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  <mergeCell ref="A6:A8"/>
    <mergeCell ref="B6:C6"/>
    <mergeCell ref="D6:G6"/>
    <mergeCell ref="H6:H8"/>
    <mergeCell ref="I6:I8"/>
  </mergeCells>
  <pageMargins left="0.7" right="0.7" top="0.75" bottom="0.75" header="0.3" footer="0.3"/>
</worksheet>
</file>

<file path=xl/worksheets/sheet2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19537F-3F3B-4F9B-9F86-1E5833A82A16}">
  <dimension ref="A1:AC17"/>
  <sheetViews>
    <sheetView workbookViewId="0">
      <selection activeCell="J10" sqref="J10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38.25" x14ac:dyDescent="0.2">
      <c r="A10" s="7">
        <v>1</v>
      </c>
      <c r="B10" s="18">
        <v>4877</v>
      </c>
      <c r="C10" s="108" t="s">
        <v>2190</v>
      </c>
      <c r="D10" s="76">
        <v>40073</v>
      </c>
      <c r="E10" s="108" t="s">
        <v>2104</v>
      </c>
      <c r="F10" s="80" t="s">
        <v>2312</v>
      </c>
      <c r="G10" s="112">
        <v>4408.95</v>
      </c>
      <c r="H10" s="29" t="s">
        <v>20</v>
      </c>
      <c r="I10" s="29" t="s">
        <v>19</v>
      </c>
      <c r="J10" s="107" t="s">
        <v>2319</v>
      </c>
      <c r="K10" s="109" t="s">
        <v>2162</v>
      </c>
      <c r="L10" s="32">
        <v>0</v>
      </c>
      <c r="M10" s="32">
        <v>2499</v>
      </c>
      <c r="N10" s="109" t="s">
        <v>2189</v>
      </c>
      <c r="O10" s="57">
        <f t="shared" ref="O10:O17" si="0">G10</f>
        <v>4408.95</v>
      </c>
      <c r="P10" s="25">
        <v>2323</v>
      </c>
      <c r="Q10" s="110" t="s">
        <v>2314</v>
      </c>
      <c r="R10" s="21">
        <v>0</v>
      </c>
      <c r="S10" s="2"/>
    </row>
    <row r="11" spans="1:29" s="9" customFormat="1" ht="24" x14ac:dyDescent="0.2">
      <c r="A11" s="7">
        <v>2</v>
      </c>
      <c r="B11" s="18">
        <v>6025</v>
      </c>
      <c r="C11" s="108" t="s">
        <v>2320</v>
      </c>
      <c r="D11" s="76">
        <v>5270</v>
      </c>
      <c r="E11" s="108" t="s">
        <v>2302</v>
      </c>
      <c r="F11" s="78" t="s">
        <v>988</v>
      </c>
      <c r="G11" s="79">
        <v>15</v>
      </c>
      <c r="H11" s="29" t="s">
        <v>20</v>
      </c>
      <c r="I11" s="29" t="s">
        <v>19</v>
      </c>
      <c r="J11" s="107" t="s">
        <v>2321</v>
      </c>
      <c r="K11" s="109" t="s">
        <v>2309</v>
      </c>
      <c r="L11" s="32">
        <v>0</v>
      </c>
      <c r="M11" s="32">
        <v>2632</v>
      </c>
      <c r="N11" s="109" t="s">
        <v>2314</v>
      </c>
      <c r="O11" s="57">
        <f t="shared" si="0"/>
        <v>15</v>
      </c>
      <c r="P11" s="25">
        <v>2324</v>
      </c>
      <c r="Q11" s="110" t="s">
        <v>2314</v>
      </c>
      <c r="R11" s="21">
        <v>0</v>
      </c>
      <c r="S11" s="2"/>
    </row>
    <row r="12" spans="1:29" s="9" customFormat="1" x14ac:dyDescent="0.2">
      <c r="A12" s="7">
        <v>3</v>
      </c>
      <c r="B12" s="18">
        <v>4880</v>
      </c>
      <c r="C12" s="108" t="s">
        <v>2194</v>
      </c>
      <c r="D12" s="76">
        <v>27516</v>
      </c>
      <c r="E12" s="108" t="s">
        <v>2190</v>
      </c>
      <c r="F12" s="78" t="s">
        <v>87</v>
      </c>
      <c r="G12" s="79">
        <v>705.81</v>
      </c>
      <c r="H12" s="29" t="s">
        <v>20</v>
      </c>
      <c r="I12" s="29" t="s">
        <v>19</v>
      </c>
      <c r="J12" s="107" t="s">
        <v>1773</v>
      </c>
      <c r="K12" s="109" t="s">
        <v>2140</v>
      </c>
      <c r="L12" s="32">
        <v>0</v>
      </c>
      <c r="M12" s="32">
        <v>2321</v>
      </c>
      <c r="N12" s="109" t="s">
        <v>2145</v>
      </c>
      <c r="O12" s="57">
        <f t="shared" si="0"/>
        <v>705.81</v>
      </c>
      <c r="P12" s="25">
        <v>2313</v>
      </c>
      <c r="Q12" s="110" t="s">
        <v>2314</v>
      </c>
      <c r="R12" s="21">
        <v>0</v>
      </c>
      <c r="S12" s="2"/>
    </row>
    <row r="13" spans="1:29" s="9" customFormat="1" x14ac:dyDescent="0.2">
      <c r="A13" s="7"/>
      <c r="B13" s="18">
        <v>4875</v>
      </c>
      <c r="C13" s="108" t="s">
        <v>2190</v>
      </c>
      <c r="D13" s="76">
        <v>27512</v>
      </c>
      <c r="E13" s="108" t="s">
        <v>2135</v>
      </c>
      <c r="F13" s="78" t="s">
        <v>87</v>
      </c>
      <c r="G13" s="79">
        <f>2682.5</f>
        <v>2682.5</v>
      </c>
      <c r="H13" s="29" t="s">
        <v>20</v>
      </c>
      <c r="I13" s="29" t="s">
        <v>19</v>
      </c>
      <c r="J13" s="107" t="s">
        <v>1773</v>
      </c>
      <c r="K13" s="109" t="s">
        <v>2130</v>
      </c>
      <c r="L13" s="32">
        <v>0</v>
      </c>
      <c r="M13" s="32">
        <v>2255</v>
      </c>
      <c r="N13" s="109" t="s">
        <v>2140</v>
      </c>
      <c r="O13" s="57">
        <f t="shared" ref="O13" si="1">G13</f>
        <v>2682.5</v>
      </c>
      <c r="P13" s="25">
        <v>2313</v>
      </c>
      <c r="Q13" s="110" t="s">
        <v>2314</v>
      </c>
      <c r="R13" s="21">
        <v>0</v>
      </c>
      <c r="S13" s="2"/>
    </row>
    <row r="14" spans="1:29" s="9" customFormat="1" x14ac:dyDescent="0.2">
      <c r="A14" s="7">
        <v>4</v>
      </c>
      <c r="B14" s="18">
        <v>4873</v>
      </c>
      <c r="C14" s="108" t="s">
        <v>2135</v>
      </c>
      <c r="D14" s="76">
        <v>2683</v>
      </c>
      <c r="E14" s="108" t="s">
        <v>2135</v>
      </c>
      <c r="F14" s="78" t="s">
        <v>1606</v>
      </c>
      <c r="G14" s="79">
        <v>7140</v>
      </c>
      <c r="H14" s="29" t="s">
        <v>20</v>
      </c>
      <c r="I14" s="29" t="s">
        <v>19</v>
      </c>
      <c r="J14" s="107" t="s">
        <v>2316</v>
      </c>
      <c r="K14" s="109" t="s">
        <v>2142</v>
      </c>
      <c r="L14" s="32">
        <v>0</v>
      </c>
      <c r="M14" s="32">
        <v>2316</v>
      </c>
      <c r="N14" s="109" t="s">
        <v>2145</v>
      </c>
      <c r="O14" s="57">
        <f t="shared" si="0"/>
        <v>7140</v>
      </c>
      <c r="P14" s="25">
        <v>2314</v>
      </c>
      <c r="Q14" s="110" t="s">
        <v>2314</v>
      </c>
      <c r="R14" s="21">
        <v>0</v>
      </c>
      <c r="S14" s="2"/>
    </row>
    <row r="15" spans="1:29" s="9" customFormat="1" x14ac:dyDescent="0.2">
      <c r="A15" s="7">
        <v>5</v>
      </c>
      <c r="B15" s="18">
        <v>6016</v>
      </c>
      <c r="C15" s="108" t="s">
        <v>2302</v>
      </c>
      <c r="D15" s="76">
        <v>40023097</v>
      </c>
      <c r="E15" s="108" t="s">
        <v>2164</v>
      </c>
      <c r="F15" s="78" t="s">
        <v>2313</v>
      </c>
      <c r="G15" s="79">
        <v>1134.9100000000001</v>
      </c>
      <c r="H15" s="29" t="s">
        <v>20</v>
      </c>
      <c r="I15" s="29" t="s">
        <v>19</v>
      </c>
      <c r="J15" s="107" t="s">
        <v>2318</v>
      </c>
      <c r="K15" s="109" t="s">
        <v>2309</v>
      </c>
      <c r="L15" s="32">
        <v>0</v>
      </c>
      <c r="M15" s="32">
        <v>2631</v>
      </c>
      <c r="N15" s="109" t="s">
        <v>2314</v>
      </c>
      <c r="O15" s="57">
        <f t="shared" si="0"/>
        <v>1134.9100000000001</v>
      </c>
      <c r="P15" s="25">
        <v>2325</v>
      </c>
      <c r="Q15" s="110" t="s">
        <v>2314</v>
      </c>
      <c r="R15" s="21">
        <v>0</v>
      </c>
      <c r="S15" s="2"/>
    </row>
    <row r="16" spans="1:29" s="9" customFormat="1" ht="25.5" x14ac:dyDescent="0.2">
      <c r="A16" s="7">
        <v>6</v>
      </c>
      <c r="B16" s="18">
        <v>4965</v>
      </c>
      <c r="C16" s="108" t="s">
        <v>2225</v>
      </c>
      <c r="D16" s="76">
        <v>163</v>
      </c>
      <c r="E16" s="108" t="s">
        <v>2196</v>
      </c>
      <c r="F16" s="78" t="s">
        <v>1543</v>
      </c>
      <c r="G16" s="79">
        <v>14756</v>
      </c>
      <c r="H16" s="29" t="s">
        <v>20</v>
      </c>
      <c r="I16" s="29" t="s">
        <v>19</v>
      </c>
      <c r="J16" s="107" t="s">
        <v>2317</v>
      </c>
      <c r="K16" s="109" t="s">
        <v>2189</v>
      </c>
      <c r="L16" s="32">
        <v>0</v>
      </c>
      <c r="M16" s="32">
        <v>2475</v>
      </c>
      <c r="N16" s="109" t="s">
        <v>2222</v>
      </c>
      <c r="O16" s="57">
        <f t="shared" si="0"/>
        <v>14756</v>
      </c>
      <c r="P16" s="25">
        <v>2326</v>
      </c>
      <c r="Q16" s="110" t="s">
        <v>2314</v>
      </c>
      <c r="R16" s="21">
        <v>0</v>
      </c>
      <c r="S16" s="2"/>
    </row>
    <row r="17" spans="1:19" s="9" customFormat="1" ht="25.5" x14ac:dyDescent="0.2">
      <c r="A17" s="7">
        <v>7</v>
      </c>
      <c r="B17" s="18">
        <v>4878</v>
      </c>
      <c r="C17" s="108" t="s">
        <v>2190</v>
      </c>
      <c r="D17" s="76">
        <v>23004872</v>
      </c>
      <c r="E17" s="108" t="s">
        <v>2135</v>
      </c>
      <c r="F17" s="78" t="s">
        <v>317</v>
      </c>
      <c r="G17" s="79">
        <v>2905.58</v>
      </c>
      <c r="H17" s="29" t="s">
        <v>20</v>
      </c>
      <c r="I17" s="29" t="s">
        <v>19</v>
      </c>
      <c r="J17" s="107" t="s">
        <v>2315</v>
      </c>
      <c r="K17" s="109" t="s">
        <v>2130</v>
      </c>
      <c r="L17" s="32">
        <v>0</v>
      </c>
      <c r="M17" s="32">
        <v>2239</v>
      </c>
      <c r="N17" s="109" t="s">
        <v>2130</v>
      </c>
      <c r="O17" s="57">
        <f t="shared" si="0"/>
        <v>2905.58</v>
      </c>
      <c r="P17" s="25">
        <v>2315</v>
      </c>
      <c r="Q17" s="110" t="s">
        <v>2314</v>
      </c>
      <c r="R17" s="21">
        <v>0</v>
      </c>
      <c r="S17" s="2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  <mergeCell ref="A6:A8"/>
    <mergeCell ref="B6:C6"/>
    <mergeCell ref="D6:G6"/>
    <mergeCell ref="H6:H8"/>
    <mergeCell ref="I6:I8"/>
  </mergeCells>
  <pageMargins left="0.7" right="0.7" top="0.75" bottom="0.75" header="0.3" footer="0.3"/>
</worksheet>
</file>

<file path=xl/worksheets/sheet2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885AA1-68AE-4DA1-9453-DB802CEA3AFA}">
  <dimension ref="A1:AC13"/>
  <sheetViews>
    <sheetView workbookViewId="0">
      <selection activeCell="D14" sqref="D14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5.5" x14ac:dyDescent="0.2">
      <c r="A10" s="7">
        <v>1</v>
      </c>
      <c r="B10" s="18">
        <v>4967</v>
      </c>
      <c r="C10" s="108" t="s">
        <v>2225</v>
      </c>
      <c r="D10" s="76">
        <v>48074</v>
      </c>
      <c r="E10" s="108" t="s">
        <v>2188</v>
      </c>
      <c r="F10" s="80" t="s">
        <v>2322</v>
      </c>
      <c r="G10" s="114">
        <v>63327.81</v>
      </c>
      <c r="H10" s="29" t="s">
        <v>20</v>
      </c>
      <c r="I10" s="29" t="s">
        <v>19</v>
      </c>
      <c r="J10" s="107" t="s">
        <v>2323</v>
      </c>
      <c r="K10" s="109" t="s">
        <v>2222</v>
      </c>
      <c r="L10" s="32">
        <v>0</v>
      </c>
      <c r="M10" s="32">
        <v>2471</v>
      </c>
      <c r="N10" s="109" t="s">
        <v>2222</v>
      </c>
      <c r="O10" s="57">
        <f t="shared" ref="O10:O13" si="0">G10</f>
        <v>63327.81</v>
      </c>
      <c r="P10" s="25">
        <v>2344</v>
      </c>
      <c r="Q10" s="110" t="s">
        <v>2326</v>
      </c>
      <c r="R10" s="21">
        <v>0</v>
      </c>
      <c r="S10" s="2"/>
    </row>
    <row r="11" spans="1:29" s="9" customFormat="1" ht="25.5" x14ac:dyDescent="0.2">
      <c r="A11" s="7">
        <v>2</v>
      </c>
      <c r="B11" s="18">
        <v>4867</v>
      </c>
      <c r="C11" s="108" t="s">
        <v>2135</v>
      </c>
      <c r="D11" s="76">
        <v>2014553</v>
      </c>
      <c r="E11" s="108" t="s">
        <v>2134</v>
      </c>
      <c r="F11" s="80" t="s">
        <v>1731</v>
      </c>
      <c r="G11" s="114">
        <v>892.5</v>
      </c>
      <c r="H11" s="29" t="s">
        <v>20</v>
      </c>
      <c r="I11" s="29" t="s">
        <v>19</v>
      </c>
      <c r="J11" s="107" t="s">
        <v>2324</v>
      </c>
      <c r="K11" s="109" t="s">
        <v>2140</v>
      </c>
      <c r="L11" s="32">
        <v>0</v>
      </c>
      <c r="M11" s="32">
        <v>2322</v>
      </c>
      <c r="N11" s="109" t="s">
        <v>2327</v>
      </c>
      <c r="O11" s="57">
        <f t="shared" si="0"/>
        <v>892.5</v>
      </c>
      <c r="P11" s="25">
        <v>2345</v>
      </c>
      <c r="Q11" s="110" t="s">
        <v>2326</v>
      </c>
      <c r="R11" s="21">
        <v>0</v>
      </c>
      <c r="S11" s="2"/>
    </row>
    <row r="12" spans="1:29" s="9" customFormat="1" x14ac:dyDescent="0.2">
      <c r="A12" s="7">
        <v>3</v>
      </c>
      <c r="B12" s="18">
        <v>4869</v>
      </c>
      <c r="C12" s="108" t="s">
        <v>2135</v>
      </c>
      <c r="D12" s="76">
        <v>14154721</v>
      </c>
      <c r="E12" s="108" t="s">
        <v>2104</v>
      </c>
      <c r="F12" s="80" t="s">
        <v>1187</v>
      </c>
      <c r="G12" s="112">
        <v>1572.05</v>
      </c>
      <c r="H12" s="29" t="s">
        <v>20</v>
      </c>
      <c r="I12" s="29" t="s">
        <v>19</v>
      </c>
      <c r="J12" s="107" t="s">
        <v>2325</v>
      </c>
      <c r="K12" s="109" t="s">
        <v>2156</v>
      </c>
      <c r="L12" s="32">
        <v>0</v>
      </c>
      <c r="M12" s="32">
        <v>2447</v>
      </c>
      <c r="N12" s="109" t="s">
        <v>2189</v>
      </c>
      <c r="O12" s="57">
        <f t="shared" si="0"/>
        <v>1572.05</v>
      </c>
      <c r="P12" s="25">
        <v>2342</v>
      </c>
      <c r="Q12" s="110" t="s">
        <v>2326</v>
      </c>
      <c r="R12" s="21">
        <v>0</v>
      </c>
      <c r="S12" s="2"/>
    </row>
    <row r="13" spans="1:29" s="9" customFormat="1" x14ac:dyDescent="0.2">
      <c r="A13" s="7">
        <v>4</v>
      </c>
      <c r="B13" s="18">
        <v>4887</v>
      </c>
      <c r="C13" s="108" t="s">
        <v>2196</v>
      </c>
      <c r="D13" s="76">
        <v>139138</v>
      </c>
      <c r="E13" s="108" t="s">
        <v>2190</v>
      </c>
      <c r="F13" s="80" t="s">
        <v>148</v>
      </c>
      <c r="G13" s="114">
        <v>2539.9299999999998</v>
      </c>
      <c r="H13" s="29" t="s">
        <v>20</v>
      </c>
      <c r="I13" s="29" t="s">
        <v>19</v>
      </c>
      <c r="J13" s="107" t="s">
        <v>1842</v>
      </c>
      <c r="K13" s="109" t="s">
        <v>2142</v>
      </c>
      <c r="L13" s="32">
        <v>0</v>
      </c>
      <c r="M13" s="32">
        <v>2323</v>
      </c>
      <c r="N13" s="109" t="s">
        <v>2145</v>
      </c>
      <c r="O13" s="57">
        <f t="shared" si="0"/>
        <v>2539.9299999999998</v>
      </c>
      <c r="P13" s="25">
        <v>2343</v>
      </c>
      <c r="Q13" s="110" t="s">
        <v>2326</v>
      </c>
      <c r="R13" s="21">
        <v>0</v>
      </c>
      <c r="S13" s="2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  <mergeCell ref="A6:A8"/>
    <mergeCell ref="B6:C6"/>
    <mergeCell ref="D6:G6"/>
    <mergeCell ref="H6:H8"/>
    <mergeCell ref="I6:I8"/>
  </mergeCells>
  <pageMargins left="0.7" right="0.7" top="0.75" bottom="0.75" header="0.3" footer="0.3"/>
</worksheet>
</file>

<file path=xl/worksheets/sheet2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7E12BA-46EF-4429-BE71-C4EFADDC6DCC}">
  <dimension ref="A1:AC19"/>
  <sheetViews>
    <sheetView topLeftCell="A4" workbookViewId="0">
      <selection activeCell="E13" sqref="E13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>
        <v>6003</v>
      </c>
      <c r="C10" s="108" t="s">
        <v>2303</v>
      </c>
      <c r="D10" s="76">
        <v>956</v>
      </c>
      <c r="E10" s="108" t="s">
        <v>2196</v>
      </c>
      <c r="F10" s="80" t="s">
        <v>2328</v>
      </c>
      <c r="G10" s="114">
        <v>1826.65</v>
      </c>
      <c r="H10" s="29" t="s">
        <v>20</v>
      </c>
      <c r="I10" s="29" t="s">
        <v>19</v>
      </c>
      <c r="J10" s="107" t="s">
        <v>2330</v>
      </c>
      <c r="K10" s="109" t="s">
        <v>2331</v>
      </c>
      <c r="L10" s="32">
        <v>0</v>
      </c>
      <c r="M10" s="32">
        <v>2730</v>
      </c>
      <c r="N10" s="109" t="s">
        <v>2335</v>
      </c>
      <c r="O10" s="57">
        <f t="shared" ref="O10:O19" si="0">G10</f>
        <v>1826.65</v>
      </c>
      <c r="P10" s="25">
        <v>2346</v>
      </c>
      <c r="Q10" s="110" t="s">
        <v>2332</v>
      </c>
      <c r="R10" s="21">
        <v>0</v>
      </c>
      <c r="S10" s="2"/>
    </row>
    <row r="11" spans="1:29" s="9" customFormat="1" x14ac:dyDescent="0.2">
      <c r="A11" s="7">
        <v>2</v>
      </c>
      <c r="B11" s="18">
        <v>5079</v>
      </c>
      <c r="C11" s="108" t="s">
        <v>2333</v>
      </c>
      <c r="D11" s="76">
        <v>859</v>
      </c>
      <c r="E11" s="108" t="s">
        <v>2257</v>
      </c>
      <c r="F11" s="80" t="s">
        <v>1491</v>
      </c>
      <c r="G11" s="114">
        <f>1051.37</f>
        <v>1051.3699999999999</v>
      </c>
      <c r="H11" s="29" t="s">
        <v>20</v>
      </c>
      <c r="I11" s="29" t="s">
        <v>19</v>
      </c>
      <c r="J11" s="107" t="s">
        <v>2334</v>
      </c>
      <c r="K11" s="109" t="s">
        <v>2268</v>
      </c>
      <c r="L11" s="32">
        <v>0</v>
      </c>
      <c r="M11" s="32">
        <v>2710</v>
      </c>
      <c r="N11" s="109" t="s">
        <v>2297</v>
      </c>
      <c r="O11" s="57">
        <f t="shared" si="0"/>
        <v>1051.3699999999999</v>
      </c>
      <c r="P11" s="25">
        <v>2347</v>
      </c>
      <c r="Q11" s="110" t="s">
        <v>2332</v>
      </c>
      <c r="R11" s="21">
        <v>0</v>
      </c>
      <c r="S11" s="2"/>
    </row>
    <row r="12" spans="1:29" s="9" customFormat="1" x14ac:dyDescent="0.2">
      <c r="A12" s="7">
        <v>3</v>
      </c>
      <c r="B12" s="18">
        <v>6012</v>
      </c>
      <c r="C12" s="108" t="s">
        <v>2336</v>
      </c>
      <c r="D12" s="76">
        <v>860</v>
      </c>
      <c r="E12" s="108" t="s">
        <v>2257</v>
      </c>
      <c r="F12" s="80" t="s">
        <v>1491</v>
      </c>
      <c r="G12" s="114">
        <v>26193.69</v>
      </c>
      <c r="H12" s="29" t="s">
        <v>20</v>
      </c>
      <c r="I12" s="29" t="s">
        <v>19</v>
      </c>
      <c r="J12" s="107" t="s">
        <v>2337</v>
      </c>
      <c r="K12" s="109" t="s">
        <v>2297</v>
      </c>
      <c r="L12" s="32">
        <v>0</v>
      </c>
      <c r="M12" s="32">
        <v>2711</v>
      </c>
      <c r="N12" s="109" t="s">
        <v>2331</v>
      </c>
      <c r="O12" s="57">
        <f t="shared" ref="O12" si="1">G12</f>
        <v>26193.69</v>
      </c>
      <c r="P12" s="25">
        <v>2347</v>
      </c>
      <c r="Q12" s="110" t="s">
        <v>2332</v>
      </c>
      <c r="R12" s="21">
        <v>0</v>
      </c>
      <c r="S12" s="2"/>
    </row>
    <row r="13" spans="1:29" s="9" customFormat="1" x14ac:dyDescent="0.2">
      <c r="A13" s="7">
        <v>4</v>
      </c>
      <c r="B13" s="18">
        <v>6074</v>
      </c>
      <c r="C13" s="108" t="s">
        <v>2338</v>
      </c>
      <c r="D13" s="76">
        <v>5414</v>
      </c>
      <c r="E13" s="108" t="s">
        <v>2339</v>
      </c>
      <c r="F13" s="80" t="s">
        <v>1154</v>
      </c>
      <c r="G13" s="114">
        <v>71.819999999999993</v>
      </c>
      <c r="H13" s="29" t="s">
        <v>20</v>
      </c>
      <c r="I13" s="29" t="s">
        <v>19</v>
      </c>
      <c r="J13" s="107" t="s">
        <v>2340</v>
      </c>
      <c r="K13" s="109" t="s">
        <v>2326</v>
      </c>
      <c r="L13" s="32">
        <v>0</v>
      </c>
      <c r="M13" s="32">
        <v>2729</v>
      </c>
      <c r="N13" s="109" t="s">
        <v>2326</v>
      </c>
      <c r="O13" s="57">
        <f t="shared" si="0"/>
        <v>71.819999999999993</v>
      </c>
      <c r="P13" s="25">
        <v>2348</v>
      </c>
      <c r="Q13" s="110" t="s">
        <v>2332</v>
      </c>
      <c r="R13" s="21">
        <v>0</v>
      </c>
      <c r="S13" s="2"/>
    </row>
    <row r="14" spans="1:29" s="9" customFormat="1" ht="25.5" x14ac:dyDescent="0.2">
      <c r="A14" s="7">
        <v>5</v>
      </c>
      <c r="B14" s="18">
        <v>6059</v>
      </c>
      <c r="C14" s="108" t="s">
        <v>2339</v>
      </c>
      <c r="D14" s="76">
        <v>25</v>
      </c>
      <c r="E14" s="108" t="s">
        <v>2258</v>
      </c>
      <c r="F14" s="80" t="s">
        <v>400</v>
      </c>
      <c r="G14" s="114">
        <v>3579.04</v>
      </c>
      <c r="H14" s="29" t="s">
        <v>20</v>
      </c>
      <c r="I14" s="29" t="s">
        <v>19</v>
      </c>
      <c r="J14" s="107" t="s">
        <v>2341</v>
      </c>
      <c r="K14" s="109" t="s">
        <v>2335</v>
      </c>
      <c r="L14" s="32">
        <v>0</v>
      </c>
      <c r="M14" s="32">
        <v>2731</v>
      </c>
      <c r="N14" s="109" t="s">
        <v>2326</v>
      </c>
      <c r="O14" s="57">
        <f t="shared" si="0"/>
        <v>3579.04</v>
      </c>
      <c r="P14" s="25">
        <v>2349</v>
      </c>
      <c r="Q14" s="110" t="s">
        <v>2332</v>
      </c>
      <c r="R14" s="21">
        <v>0</v>
      </c>
      <c r="S14" s="2"/>
    </row>
    <row r="15" spans="1:29" s="9" customFormat="1" ht="25.5" x14ac:dyDescent="0.2">
      <c r="A15" s="7">
        <v>6</v>
      </c>
      <c r="B15" s="18">
        <v>6041</v>
      </c>
      <c r="C15" s="108" t="s">
        <v>2342</v>
      </c>
      <c r="D15" s="76">
        <v>295858</v>
      </c>
      <c r="E15" s="108" t="s">
        <v>2188</v>
      </c>
      <c r="F15" s="80" t="s">
        <v>2329</v>
      </c>
      <c r="G15" s="114">
        <v>15384.61</v>
      </c>
      <c r="H15" s="29" t="s">
        <v>20</v>
      </c>
      <c r="I15" s="29" t="s">
        <v>19</v>
      </c>
      <c r="J15" s="107" t="s">
        <v>2343</v>
      </c>
      <c r="K15" s="109" t="s">
        <v>2344</v>
      </c>
      <c r="L15" s="32">
        <v>0</v>
      </c>
      <c r="M15" s="32">
        <v>2723</v>
      </c>
      <c r="N15" s="109" t="s">
        <v>2335</v>
      </c>
      <c r="O15" s="57">
        <f t="shared" si="0"/>
        <v>15384.61</v>
      </c>
      <c r="P15" s="25">
        <v>2350</v>
      </c>
      <c r="Q15" s="110" t="s">
        <v>2332</v>
      </c>
      <c r="R15" s="21">
        <v>0</v>
      </c>
      <c r="S15" s="2"/>
    </row>
    <row r="16" spans="1:29" s="9" customFormat="1" ht="24" x14ac:dyDescent="0.2">
      <c r="A16" s="7">
        <v>7</v>
      </c>
      <c r="B16" s="18">
        <v>4889</v>
      </c>
      <c r="C16" s="108" t="s">
        <v>2196</v>
      </c>
      <c r="D16" s="76">
        <v>5824</v>
      </c>
      <c r="E16" s="108" t="s">
        <v>2104</v>
      </c>
      <c r="F16" s="80" t="s">
        <v>1690</v>
      </c>
      <c r="G16" s="114">
        <f>1469.86</f>
        <v>1469.86</v>
      </c>
      <c r="H16" s="29" t="s">
        <v>20</v>
      </c>
      <c r="I16" s="29" t="s">
        <v>19</v>
      </c>
      <c r="J16" s="107" t="s">
        <v>2230</v>
      </c>
      <c r="K16" s="109" t="s">
        <v>2145</v>
      </c>
      <c r="L16" s="32">
        <v>0</v>
      </c>
      <c r="M16" s="32">
        <v>2324</v>
      </c>
      <c r="N16" s="109" t="s">
        <v>2145</v>
      </c>
      <c r="O16" s="57">
        <f t="shared" si="0"/>
        <v>1469.86</v>
      </c>
      <c r="P16" s="25">
        <v>2351</v>
      </c>
      <c r="Q16" s="110" t="s">
        <v>2332</v>
      </c>
      <c r="R16" s="21">
        <v>0</v>
      </c>
      <c r="S16" s="2"/>
    </row>
    <row r="17" spans="1:19" s="9" customFormat="1" ht="24" x14ac:dyDescent="0.2">
      <c r="A17" s="7">
        <v>8</v>
      </c>
      <c r="B17" s="18">
        <v>4904</v>
      </c>
      <c r="C17" s="108" t="s">
        <v>2197</v>
      </c>
      <c r="D17" s="76">
        <v>5978</v>
      </c>
      <c r="E17" s="108" t="s">
        <v>2196</v>
      </c>
      <c r="F17" s="80" t="s">
        <v>1690</v>
      </c>
      <c r="G17" s="114">
        <v>1631.26</v>
      </c>
      <c r="H17" s="29" t="s">
        <v>20</v>
      </c>
      <c r="I17" s="29" t="s">
        <v>19</v>
      </c>
      <c r="J17" s="107" t="s">
        <v>2230</v>
      </c>
      <c r="K17" s="109" t="s">
        <v>2151</v>
      </c>
      <c r="L17" s="32">
        <v>0</v>
      </c>
      <c r="M17" s="32">
        <v>2334</v>
      </c>
      <c r="N17" s="109" t="s">
        <v>2151</v>
      </c>
      <c r="O17" s="57">
        <f t="shared" ref="O17" si="2">G17</f>
        <v>1631.26</v>
      </c>
      <c r="P17" s="25">
        <v>2351</v>
      </c>
      <c r="Q17" s="110" t="s">
        <v>2332</v>
      </c>
      <c r="R17" s="21">
        <v>0</v>
      </c>
      <c r="S17" s="2"/>
    </row>
    <row r="18" spans="1:19" s="9" customFormat="1" x14ac:dyDescent="0.2">
      <c r="A18" s="7">
        <v>9</v>
      </c>
      <c r="B18" s="18">
        <v>4909</v>
      </c>
      <c r="C18" s="108" t="s">
        <v>2197</v>
      </c>
      <c r="D18" s="76">
        <v>223546</v>
      </c>
      <c r="E18" s="108" t="s">
        <v>2241</v>
      </c>
      <c r="F18" s="80" t="s">
        <v>1528</v>
      </c>
      <c r="G18" s="112">
        <v>3210.94</v>
      </c>
      <c r="H18" s="29" t="s">
        <v>20</v>
      </c>
      <c r="I18" s="29" t="s">
        <v>19</v>
      </c>
      <c r="J18" s="107" t="s">
        <v>2230</v>
      </c>
      <c r="K18" s="109" t="s">
        <v>2151</v>
      </c>
      <c r="L18" s="32">
        <v>0</v>
      </c>
      <c r="M18" s="32">
        <v>2337</v>
      </c>
      <c r="N18" s="109" t="s">
        <v>2151</v>
      </c>
      <c r="O18" s="57">
        <f t="shared" si="0"/>
        <v>3210.94</v>
      </c>
      <c r="P18" s="25">
        <v>2352</v>
      </c>
      <c r="Q18" s="110" t="s">
        <v>2332</v>
      </c>
      <c r="R18" s="21">
        <v>0</v>
      </c>
      <c r="S18" s="2"/>
    </row>
    <row r="19" spans="1:19" s="9" customFormat="1" x14ac:dyDescent="0.2">
      <c r="A19" s="7">
        <v>10</v>
      </c>
      <c r="B19" s="18">
        <v>6066</v>
      </c>
      <c r="C19" s="108" t="s">
        <v>2339</v>
      </c>
      <c r="D19" s="76">
        <v>812818</v>
      </c>
      <c r="E19" s="108" t="s">
        <v>2342</v>
      </c>
      <c r="F19" s="80" t="s">
        <v>267</v>
      </c>
      <c r="G19" s="114">
        <v>1194</v>
      </c>
      <c r="H19" s="113" t="s">
        <v>2204</v>
      </c>
      <c r="I19" s="29" t="s">
        <v>19</v>
      </c>
      <c r="J19" s="107" t="s">
        <v>1814</v>
      </c>
      <c r="K19" s="109" t="s">
        <v>2335</v>
      </c>
      <c r="L19" s="32">
        <v>0</v>
      </c>
      <c r="M19" s="32">
        <v>2728</v>
      </c>
      <c r="N19" s="109" t="s">
        <v>2335</v>
      </c>
      <c r="O19" s="57">
        <f t="shared" si="0"/>
        <v>1194</v>
      </c>
      <c r="P19" s="25">
        <v>157</v>
      </c>
      <c r="Q19" s="110" t="s">
        <v>2332</v>
      </c>
      <c r="R19" s="21">
        <v>0</v>
      </c>
      <c r="S19" s="2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  <mergeCell ref="A6:A8"/>
    <mergeCell ref="B6:C6"/>
    <mergeCell ref="D6:G6"/>
    <mergeCell ref="H6:H8"/>
    <mergeCell ref="I6:I8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2:AC25"/>
  <sheetViews>
    <sheetView workbookViewId="0">
      <selection activeCell="A6" sqref="A1:IV65536"/>
    </sheetView>
  </sheetViews>
  <sheetFormatPr defaultRowHeight="20.100000000000001" customHeight="1" x14ac:dyDescent="0.2"/>
  <cols>
    <col min="1" max="1" width="4.5703125" style="10" customWidth="1"/>
    <col min="2" max="2" width="9.7109375" style="6" customWidth="1"/>
    <col min="3" max="3" width="12.42578125" style="6" customWidth="1"/>
    <col min="4" max="4" width="14.42578125" style="6" customWidth="1"/>
    <col min="5" max="5" width="14.28515625" style="6" customWidth="1"/>
    <col min="6" max="6" width="20.140625" style="6" customWidth="1"/>
    <col min="7" max="7" width="12.42578125" style="6" customWidth="1"/>
    <col min="8" max="8" width="9.85546875" style="6" customWidth="1"/>
    <col min="9" max="9" width="15" style="6" customWidth="1"/>
    <col min="10" max="10" width="30.140625" style="6" customWidth="1"/>
    <col min="11" max="11" width="13.28515625" style="6" customWidth="1"/>
    <col min="12" max="13" width="9.28515625" style="6" customWidth="1"/>
    <col min="14" max="14" width="10.42578125" style="6" customWidth="1"/>
    <col min="15" max="15" width="11.85546875" style="6" customWidth="1"/>
    <col min="16" max="16" width="11.28515625" style="6" customWidth="1"/>
    <col min="17" max="17" width="12.42578125" style="6" customWidth="1"/>
    <col min="18" max="18" width="8.710937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7" t="s">
        <v>1</v>
      </c>
      <c r="B6" s="7" t="s">
        <v>2</v>
      </c>
      <c r="C6" s="7"/>
      <c r="D6" s="7" t="s">
        <v>3</v>
      </c>
      <c r="E6" s="7"/>
      <c r="F6" s="7"/>
      <c r="G6" s="7"/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36" t="s">
        <v>11</v>
      </c>
      <c r="P6" s="7" t="s">
        <v>12</v>
      </c>
      <c r="Q6" s="7"/>
      <c r="R6" s="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7"/>
      <c r="B7" s="7" t="s">
        <v>14</v>
      </c>
      <c r="C7" s="7" t="s">
        <v>15</v>
      </c>
      <c r="D7" s="7" t="s">
        <v>14</v>
      </c>
      <c r="E7" s="7" t="s">
        <v>15</v>
      </c>
      <c r="F7" s="7" t="s">
        <v>16</v>
      </c>
      <c r="G7" s="36" t="s">
        <v>17</v>
      </c>
      <c r="H7" s="7"/>
      <c r="I7" s="7"/>
      <c r="J7" s="7"/>
      <c r="K7" s="7"/>
      <c r="L7" s="7"/>
      <c r="M7" s="7"/>
      <c r="N7" s="7"/>
      <c r="O7" s="36"/>
      <c r="P7" s="7" t="s">
        <v>14</v>
      </c>
      <c r="Q7" s="7" t="s">
        <v>15</v>
      </c>
      <c r="R7" s="7"/>
      <c r="S7" s="2"/>
    </row>
    <row r="8" spans="1:29" s="9" customFormat="1" ht="45.75" customHeight="1" x14ac:dyDescent="0.2">
      <c r="A8" s="7"/>
      <c r="B8" s="7"/>
      <c r="C8" s="7"/>
      <c r="D8" s="7"/>
      <c r="E8" s="7"/>
      <c r="F8" s="7"/>
      <c r="G8" s="36"/>
      <c r="H8" s="7"/>
      <c r="I8" s="7"/>
      <c r="J8" s="7"/>
      <c r="K8" s="7"/>
      <c r="L8" s="7"/>
      <c r="M8" s="7"/>
      <c r="N8" s="7"/>
      <c r="O8" s="36"/>
      <c r="P8" s="7"/>
      <c r="Q8" s="7"/>
      <c r="R8" s="7"/>
      <c r="S8" s="2"/>
    </row>
    <row r="9" spans="1:29" s="9" customFormat="1" ht="20.100000000000001" customHeight="1" x14ac:dyDescent="0.2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33" customHeight="1" x14ac:dyDescent="0.2">
      <c r="A10" s="27">
        <v>1</v>
      </c>
      <c r="B10" s="18">
        <v>38787</v>
      </c>
      <c r="C10" s="19" t="s">
        <v>288</v>
      </c>
      <c r="D10" s="18">
        <v>5870677</v>
      </c>
      <c r="E10" s="19" t="s">
        <v>175</v>
      </c>
      <c r="F10" s="29" t="s">
        <v>265</v>
      </c>
      <c r="G10" s="20">
        <v>2889.61</v>
      </c>
      <c r="H10" s="18" t="s">
        <v>20</v>
      </c>
      <c r="I10" s="18" t="s">
        <v>19</v>
      </c>
      <c r="J10" s="11" t="s">
        <v>347</v>
      </c>
      <c r="K10" s="19" t="s">
        <v>288</v>
      </c>
      <c r="L10" s="21">
        <v>0</v>
      </c>
      <c r="M10" s="21">
        <v>3316</v>
      </c>
      <c r="N10" s="19" t="s">
        <v>324</v>
      </c>
      <c r="O10" s="22">
        <f>G10</f>
        <v>2889.61</v>
      </c>
      <c r="P10" s="21">
        <v>4060</v>
      </c>
      <c r="Q10" s="23" t="s">
        <v>348</v>
      </c>
      <c r="R10" s="21">
        <v>0</v>
      </c>
      <c r="S10" s="2"/>
    </row>
    <row r="11" spans="1:29" ht="49.5" hidden="1" customHeight="1" x14ac:dyDescent="0.2">
      <c r="A11" s="14"/>
      <c r="B11" s="14"/>
      <c r="C11" s="15"/>
      <c r="D11" s="15"/>
      <c r="E11" s="15"/>
      <c r="F11" s="29" t="s">
        <v>265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29" ht="24.75" customHeight="1" x14ac:dyDescent="0.2">
      <c r="A12" s="14">
        <v>2</v>
      </c>
      <c r="B12" s="14">
        <v>38574</v>
      </c>
      <c r="C12" s="24" t="s">
        <v>242</v>
      </c>
      <c r="D12" s="14">
        <v>5870274</v>
      </c>
      <c r="E12" s="24" t="s">
        <v>168</v>
      </c>
      <c r="F12" s="29" t="s">
        <v>265</v>
      </c>
      <c r="G12" s="14">
        <v>1471.8</v>
      </c>
      <c r="H12" s="18" t="s">
        <v>20</v>
      </c>
      <c r="I12" s="18" t="s">
        <v>19</v>
      </c>
      <c r="J12" s="11" t="s">
        <v>349</v>
      </c>
      <c r="K12" s="24" t="s">
        <v>288</v>
      </c>
      <c r="L12" s="14">
        <v>0</v>
      </c>
      <c r="M12" s="25">
        <v>3315</v>
      </c>
      <c r="N12" s="24" t="s">
        <v>324</v>
      </c>
      <c r="O12" s="22">
        <f>G12</f>
        <v>1471.8</v>
      </c>
      <c r="P12" s="21">
        <v>4060</v>
      </c>
      <c r="Q12" s="24" t="s">
        <v>348</v>
      </c>
      <c r="R12" s="14">
        <v>0</v>
      </c>
    </row>
    <row r="13" spans="1:29" ht="28.5" customHeight="1" x14ac:dyDescent="0.2">
      <c r="A13" s="27">
        <v>3</v>
      </c>
      <c r="B13" s="14">
        <v>38575</v>
      </c>
      <c r="C13" s="24" t="s">
        <v>242</v>
      </c>
      <c r="D13" s="14">
        <v>5870273</v>
      </c>
      <c r="E13" s="24" t="s">
        <v>168</v>
      </c>
      <c r="F13" s="29" t="s">
        <v>265</v>
      </c>
      <c r="G13" s="14">
        <v>899.65</v>
      </c>
      <c r="H13" s="18" t="s">
        <v>20</v>
      </c>
      <c r="I13" s="18" t="s">
        <v>19</v>
      </c>
      <c r="J13" s="11" t="s">
        <v>349</v>
      </c>
      <c r="K13" s="24" t="s">
        <v>288</v>
      </c>
      <c r="L13" s="14">
        <v>0</v>
      </c>
      <c r="M13" s="14">
        <v>3314</v>
      </c>
      <c r="N13" s="25" t="s">
        <v>324</v>
      </c>
      <c r="O13" s="22">
        <f>G13</f>
        <v>899.65</v>
      </c>
      <c r="P13" s="14">
        <v>4060</v>
      </c>
      <c r="Q13" s="24" t="s">
        <v>348</v>
      </c>
      <c r="R13" s="14">
        <v>0</v>
      </c>
    </row>
    <row r="14" spans="1:29" ht="27" customHeight="1" x14ac:dyDescent="0.2">
      <c r="A14" s="14">
        <v>4</v>
      </c>
      <c r="B14" s="14">
        <v>38788</v>
      </c>
      <c r="C14" s="24" t="s">
        <v>288</v>
      </c>
      <c r="D14" s="14">
        <v>5859013</v>
      </c>
      <c r="E14" s="24" t="s">
        <v>350</v>
      </c>
      <c r="F14" s="29" t="s">
        <v>265</v>
      </c>
      <c r="G14" s="14">
        <v>1118.95</v>
      </c>
      <c r="H14" s="18" t="s">
        <v>20</v>
      </c>
      <c r="I14" s="18" t="s">
        <v>19</v>
      </c>
      <c r="J14" s="24" t="s">
        <v>351</v>
      </c>
      <c r="K14" s="24" t="s">
        <v>288</v>
      </c>
      <c r="L14" s="14">
        <v>0</v>
      </c>
      <c r="M14" s="14">
        <v>3313</v>
      </c>
      <c r="N14" s="25" t="s">
        <v>324</v>
      </c>
      <c r="O14" s="22">
        <f>G14</f>
        <v>1118.95</v>
      </c>
      <c r="P14" s="14">
        <v>4060</v>
      </c>
      <c r="Q14" s="24" t="s">
        <v>348</v>
      </c>
      <c r="R14" s="14">
        <v>0</v>
      </c>
    </row>
    <row r="15" spans="1:29" ht="28.5" customHeight="1" x14ac:dyDescent="0.2">
      <c r="A15" s="14">
        <v>5</v>
      </c>
      <c r="B15" s="14">
        <v>36344</v>
      </c>
      <c r="C15" s="24" t="s">
        <v>68</v>
      </c>
      <c r="D15" s="14">
        <v>125676</v>
      </c>
      <c r="E15" s="24" t="s">
        <v>68</v>
      </c>
      <c r="F15" s="29" t="s">
        <v>148</v>
      </c>
      <c r="G15" s="14">
        <v>3232.05</v>
      </c>
      <c r="H15" s="18" t="s">
        <v>20</v>
      </c>
      <c r="I15" s="18" t="s">
        <v>19</v>
      </c>
      <c r="J15" s="18" t="s">
        <v>352</v>
      </c>
      <c r="K15" s="15" t="s">
        <v>83</v>
      </c>
      <c r="L15" s="14">
        <v>0</v>
      </c>
      <c r="M15" s="14">
        <v>3297</v>
      </c>
      <c r="N15" s="25" t="s">
        <v>314</v>
      </c>
      <c r="O15" s="22">
        <f t="shared" ref="O15:O25" si="0">G15</f>
        <v>3232.05</v>
      </c>
      <c r="P15" s="14">
        <v>4057</v>
      </c>
      <c r="Q15" s="24" t="s">
        <v>348</v>
      </c>
      <c r="R15" s="14">
        <v>0</v>
      </c>
    </row>
    <row r="16" spans="1:29" ht="27.75" customHeight="1" x14ac:dyDescent="0.2">
      <c r="A16" s="27">
        <v>6</v>
      </c>
      <c r="B16" s="14">
        <v>37292</v>
      </c>
      <c r="C16" s="24" t="s">
        <v>140</v>
      </c>
      <c r="D16" s="14">
        <v>126048</v>
      </c>
      <c r="E16" s="24" t="s">
        <v>140</v>
      </c>
      <c r="F16" s="24" t="s">
        <v>148</v>
      </c>
      <c r="G16" s="14">
        <v>1773.61</v>
      </c>
      <c r="H16" s="18" t="s">
        <v>20</v>
      </c>
      <c r="I16" s="18" t="s">
        <v>19</v>
      </c>
      <c r="J16" s="24" t="s">
        <v>353</v>
      </c>
      <c r="K16" s="24" t="s">
        <v>175</v>
      </c>
      <c r="L16" s="14">
        <v>0</v>
      </c>
      <c r="M16" s="14">
        <v>3299</v>
      </c>
      <c r="N16" s="25" t="s">
        <v>314</v>
      </c>
      <c r="O16" s="22">
        <f t="shared" si="0"/>
        <v>1773.61</v>
      </c>
      <c r="P16" s="14">
        <v>4057</v>
      </c>
      <c r="Q16" s="24" t="s">
        <v>348</v>
      </c>
      <c r="R16" s="14">
        <v>0</v>
      </c>
    </row>
    <row r="17" spans="1:18" ht="24.75" customHeight="1" x14ac:dyDescent="0.2">
      <c r="A17" s="14">
        <v>7</v>
      </c>
      <c r="B17" s="14">
        <v>37263</v>
      </c>
      <c r="C17" s="24" t="s">
        <v>140</v>
      </c>
      <c r="D17" s="14">
        <v>126036</v>
      </c>
      <c r="E17" s="24" t="s">
        <v>140</v>
      </c>
      <c r="F17" s="24" t="s">
        <v>148</v>
      </c>
      <c r="G17" s="14">
        <v>3000.36</v>
      </c>
      <c r="H17" s="18" t="s">
        <v>20</v>
      </c>
      <c r="I17" s="18" t="s">
        <v>19</v>
      </c>
      <c r="J17" s="24" t="s">
        <v>354</v>
      </c>
      <c r="K17" s="24" t="s">
        <v>175</v>
      </c>
      <c r="L17" s="14">
        <v>0</v>
      </c>
      <c r="M17" s="14">
        <v>3298</v>
      </c>
      <c r="N17" s="25" t="s">
        <v>314</v>
      </c>
      <c r="O17" s="22">
        <f t="shared" si="0"/>
        <v>3000.36</v>
      </c>
      <c r="P17" s="14">
        <v>4057</v>
      </c>
      <c r="Q17" s="24" t="s">
        <v>348</v>
      </c>
      <c r="R17" s="14">
        <v>0</v>
      </c>
    </row>
    <row r="18" spans="1:18" ht="29.25" customHeight="1" x14ac:dyDescent="0.2">
      <c r="A18" s="14">
        <v>8</v>
      </c>
      <c r="B18" s="14">
        <v>36356</v>
      </c>
      <c r="C18" s="24" t="s">
        <v>68</v>
      </c>
      <c r="D18" s="14">
        <v>1750</v>
      </c>
      <c r="E18" s="24" t="s">
        <v>68</v>
      </c>
      <c r="F18" s="24" t="s">
        <v>119</v>
      </c>
      <c r="G18" s="14">
        <v>2348.1</v>
      </c>
      <c r="H18" s="18" t="s">
        <v>20</v>
      </c>
      <c r="I18" s="18" t="s">
        <v>19</v>
      </c>
      <c r="J18" s="24" t="s">
        <v>355</v>
      </c>
      <c r="K18" s="15" t="s">
        <v>102</v>
      </c>
      <c r="L18" s="14">
        <v>0</v>
      </c>
      <c r="M18" s="14">
        <v>3294</v>
      </c>
      <c r="N18" s="25" t="s">
        <v>314</v>
      </c>
      <c r="O18" s="22">
        <f t="shared" si="0"/>
        <v>2348.1</v>
      </c>
      <c r="P18" s="14">
        <v>4058</v>
      </c>
      <c r="Q18" s="24" t="s">
        <v>348</v>
      </c>
      <c r="R18" s="14">
        <v>0</v>
      </c>
    </row>
    <row r="19" spans="1:18" ht="20.100000000000001" customHeight="1" x14ac:dyDescent="0.2">
      <c r="A19" s="27">
        <v>9</v>
      </c>
      <c r="B19" s="14">
        <v>36187</v>
      </c>
      <c r="C19" s="24" t="s">
        <v>56</v>
      </c>
      <c r="D19" s="14">
        <v>1715</v>
      </c>
      <c r="E19" s="24" t="s">
        <v>56</v>
      </c>
      <c r="F19" s="24" t="s">
        <v>119</v>
      </c>
      <c r="G19" s="14">
        <v>1608.9</v>
      </c>
      <c r="H19" s="18" t="s">
        <v>20</v>
      </c>
      <c r="I19" s="18" t="s">
        <v>19</v>
      </c>
      <c r="J19" s="24" t="s">
        <v>356</v>
      </c>
      <c r="K19" s="24" t="s">
        <v>102</v>
      </c>
      <c r="L19" s="14">
        <v>0</v>
      </c>
      <c r="M19" s="14">
        <v>3293</v>
      </c>
      <c r="N19" s="25" t="s">
        <v>314</v>
      </c>
      <c r="O19" s="22">
        <f t="shared" si="0"/>
        <v>1608.9</v>
      </c>
      <c r="P19" s="14">
        <v>4058</v>
      </c>
      <c r="Q19" s="24" t="s">
        <v>348</v>
      </c>
      <c r="R19" s="14">
        <v>0</v>
      </c>
    </row>
    <row r="20" spans="1:18" ht="20.100000000000001" customHeight="1" x14ac:dyDescent="0.2">
      <c r="A20" s="14">
        <v>10</v>
      </c>
      <c r="B20" s="14">
        <v>36358</v>
      </c>
      <c r="C20" s="24" t="s">
        <v>68</v>
      </c>
      <c r="D20" s="14">
        <v>1751</v>
      </c>
      <c r="E20" s="24" t="s">
        <v>68</v>
      </c>
      <c r="F20" s="24" t="s">
        <v>119</v>
      </c>
      <c r="G20" s="14">
        <v>3013.41</v>
      </c>
      <c r="H20" s="18" t="s">
        <v>20</v>
      </c>
      <c r="I20" s="18" t="s">
        <v>19</v>
      </c>
      <c r="J20" s="24" t="s">
        <v>357</v>
      </c>
      <c r="K20" s="24" t="s">
        <v>102</v>
      </c>
      <c r="L20" s="14">
        <v>0</v>
      </c>
      <c r="M20" s="14">
        <v>3292</v>
      </c>
      <c r="N20" s="25" t="s">
        <v>314</v>
      </c>
      <c r="O20" s="22">
        <f t="shared" si="0"/>
        <v>3013.41</v>
      </c>
      <c r="P20" s="14">
        <v>4058</v>
      </c>
      <c r="Q20" s="24" t="s">
        <v>348</v>
      </c>
      <c r="R20" s="14">
        <v>0</v>
      </c>
    </row>
    <row r="21" spans="1:18" ht="20.100000000000001" customHeight="1" x14ac:dyDescent="0.2">
      <c r="A21" s="14">
        <v>11</v>
      </c>
      <c r="B21" s="14">
        <v>37047</v>
      </c>
      <c r="C21" s="24" t="s">
        <v>118</v>
      </c>
      <c r="D21" s="14">
        <v>1827</v>
      </c>
      <c r="E21" s="24" t="s">
        <v>118</v>
      </c>
      <c r="F21" s="24" t="s">
        <v>119</v>
      </c>
      <c r="G21" s="14">
        <v>2824.59</v>
      </c>
      <c r="H21" s="18" t="s">
        <v>20</v>
      </c>
      <c r="I21" s="18" t="s">
        <v>19</v>
      </c>
      <c r="J21" s="24" t="s">
        <v>358</v>
      </c>
      <c r="K21" s="24" t="s">
        <v>175</v>
      </c>
      <c r="L21" s="14">
        <v>0</v>
      </c>
      <c r="M21" s="14">
        <v>3295</v>
      </c>
      <c r="N21" s="25" t="s">
        <v>314</v>
      </c>
      <c r="O21" s="22">
        <f t="shared" si="0"/>
        <v>2824.59</v>
      </c>
      <c r="P21" s="14">
        <v>4058</v>
      </c>
      <c r="Q21" s="24" t="s">
        <v>348</v>
      </c>
      <c r="R21" s="14">
        <v>0</v>
      </c>
    </row>
    <row r="22" spans="1:18" ht="29.25" customHeight="1" x14ac:dyDescent="0.2">
      <c r="A22" s="27">
        <v>12</v>
      </c>
      <c r="B22" s="14">
        <v>36477</v>
      </c>
      <c r="C22" s="24" t="s">
        <v>83</v>
      </c>
      <c r="D22" s="14">
        <v>220900477</v>
      </c>
      <c r="E22" s="24" t="s">
        <v>68</v>
      </c>
      <c r="F22" s="24" t="s">
        <v>359</v>
      </c>
      <c r="G22" s="14">
        <v>8250.01</v>
      </c>
      <c r="H22" s="18" t="s">
        <v>20</v>
      </c>
      <c r="I22" s="18" t="s">
        <v>19</v>
      </c>
      <c r="J22" s="18" t="s">
        <v>360</v>
      </c>
      <c r="K22" s="24" t="s">
        <v>125</v>
      </c>
      <c r="L22" s="14">
        <v>0</v>
      </c>
      <c r="M22" s="14">
        <v>3271</v>
      </c>
      <c r="N22" s="25" t="s">
        <v>288</v>
      </c>
      <c r="O22" s="14">
        <f t="shared" si="0"/>
        <v>8250.01</v>
      </c>
      <c r="P22" s="14">
        <v>4062</v>
      </c>
      <c r="Q22" s="24" t="s">
        <v>348</v>
      </c>
      <c r="R22" s="14">
        <v>0</v>
      </c>
    </row>
    <row r="23" spans="1:18" ht="27" customHeight="1" x14ac:dyDescent="0.2">
      <c r="A23" s="14">
        <v>13</v>
      </c>
      <c r="B23" s="14">
        <v>36360</v>
      </c>
      <c r="C23" s="24" t="s">
        <v>68</v>
      </c>
      <c r="D23" s="14">
        <v>23212</v>
      </c>
      <c r="E23" s="24" t="s">
        <v>68</v>
      </c>
      <c r="F23" s="24" t="s">
        <v>361</v>
      </c>
      <c r="G23" s="14">
        <v>23800</v>
      </c>
      <c r="H23" s="18" t="s">
        <v>20</v>
      </c>
      <c r="I23" s="18" t="s">
        <v>19</v>
      </c>
      <c r="J23" s="24" t="s">
        <v>362</v>
      </c>
      <c r="K23" s="24" t="s">
        <v>68</v>
      </c>
      <c r="L23" s="14">
        <v>0</v>
      </c>
      <c r="M23" s="14">
        <v>3269</v>
      </c>
      <c r="N23" s="25" t="s">
        <v>288</v>
      </c>
      <c r="O23" s="14">
        <f t="shared" si="0"/>
        <v>23800</v>
      </c>
      <c r="P23" s="14">
        <v>4059</v>
      </c>
      <c r="Q23" s="24" t="s">
        <v>348</v>
      </c>
      <c r="R23" s="14">
        <v>0</v>
      </c>
    </row>
    <row r="24" spans="1:18" ht="20.100000000000001" customHeight="1" x14ac:dyDescent="0.2">
      <c r="A24" s="14">
        <v>14</v>
      </c>
      <c r="B24" s="14">
        <v>36392</v>
      </c>
      <c r="C24" s="24" t="s">
        <v>68</v>
      </c>
      <c r="D24" s="14">
        <v>26488</v>
      </c>
      <c r="E24" s="24" t="s">
        <v>68</v>
      </c>
      <c r="F24" s="24" t="s">
        <v>87</v>
      </c>
      <c r="G24" s="14">
        <v>2920.46</v>
      </c>
      <c r="H24" s="18" t="s">
        <v>20</v>
      </c>
      <c r="I24" s="18" t="s">
        <v>19</v>
      </c>
      <c r="J24" s="24" t="s">
        <v>363</v>
      </c>
      <c r="K24" s="24" t="s">
        <v>125</v>
      </c>
      <c r="L24" s="14">
        <v>0</v>
      </c>
      <c r="M24" s="14">
        <v>3219</v>
      </c>
      <c r="N24" s="25" t="s">
        <v>175</v>
      </c>
      <c r="O24" s="14">
        <f t="shared" si="0"/>
        <v>2920.46</v>
      </c>
      <c r="P24" s="14">
        <v>4061</v>
      </c>
      <c r="Q24" s="24" t="s">
        <v>348</v>
      </c>
      <c r="R24" s="14">
        <v>0</v>
      </c>
    </row>
    <row r="25" spans="1:18" ht="26.25" customHeight="1" x14ac:dyDescent="0.2">
      <c r="A25" s="27">
        <v>15</v>
      </c>
      <c r="B25" s="14">
        <v>36870</v>
      </c>
      <c r="C25" s="24" t="s">
        <v>102</v>
      </c>
      <c r="D25" s="14">
        <v>13779</v>
      </c>
      <c r="E25" s="24" t="s">
        <v>125</v>
      </c>
      <c r="F25" s="24" t="s">
        <v>364</v>
      </c>
      <c r="G25" s="14">
        <v>724.63</v>
      </c>
      <c r="H25" s="18" t="s">
        <v>20</v>
      </c>
      <c r="I25" s="18" t="s">
        <v>19</v>
      </c>
      <c r="J25" s="24" t="s">
        <v>104</v>
      </c>
      <c r="K25" s="24" t="s">
        <v>102</v>
      </c>
      <c r="L25" s="14">
        <v>0</v>
      </c>
      <c r="M25" s="14">
        <v>3262</v>
      </c>
      <c r="N25" s="25" t="s">
        <v>242</v>
      </c>
      <c r="O25" s="14">
        <f t="shared" si="0"/>
        <v>724.63</v>
      </c>
      <c r="P25" s="14">
        <v>4066</v>
      </c>
      <c r="Q25" s="24" t="s">
        <v>348</v>
      </c>
      <c r="R25" s="14">
        <v>0</v>
      </c>
    </row>
  </sheetData>
  <pageMargins left="0.7" right="0.7" top="0.75" bottom="0.75" header="0.3" footer="0.3"/>
</worksheet>
</file>

<file path=xl/worksheets/sheet2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2C78A6-46E4-4E45-990B-B276FE7EA216}">
  <dimension ref="A1:AC31"/>
  <sheetViews>
    <sheetView topLeftCell="A7" workbookViewId="0">
      <selection activeCell="G10" sqref="G10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>
        <v>4896</v>
      </c>
      <c r="C10" s="108" t="s">
        <v>2196</v>
      </c>
      <c r="D10" s="76">
        <v>486349</v>
      </c>
      <c r="E10" s="108" t="s">
        <v>2134</v>
      </c>
      <c r="F10" s="80" t="s">
        <v>1945</v>
      </c>
      <c r="G10" s="114">
        <v>59.5</v>
      </c>
      <c r="H10" s="29" t="s">
        <v>20</v>
      </c>
      <c r="I10" s="29" t="s">
        <v>19</v>
      </c>
      <c r="J10" s="107" t="s">
        <v>2345</v>
      </c>
      <c r="K10" s="109" t="s">
        <v>2145</v>
      </c>
      <c r="L10" s="32">
        <v>0</v>
      </c>
      <c r="M10" s="32">
        <v>2338</v>
      </c>
      <c r="N10" s="109" t="s">
        <v>2151</v>
      </c>
      <c r="O10" s="57">
        <f t="shared" ref="O10:O28" si="0">G10</f>
        <v>59.5</v>
      </c>
      <c r="P10" s="25">
        <v>2353</v>
      </c>
      <c r="Q10" s="110" t="s">
        <v>2347</v>
      </c>
      <c r="R10" s="21">
        <v>0</v>
      </c>
      <c r="S10" s="2"/>
    </row>
    <row r="11" spans="1:29" s="9" customFormat="1" x14ac:dyDescent="0.2">
      <c r="A11" s="7">
        <v>2</v>
      </c>
      <c r="B11" s="18">
        <v>4923</v>
      </c>
      <c r="C11" s="108" t="s">
        <v>2164</v>
      </c>
      <c r="D11" s="76">
        <v>487154</v>
      </c>
      <c r="E11" s="108" t="s">
        <v>2190</v>
      </c>
      <c r="F11" s="80" t="s">
        <v>1945</v>
      </c>
      <c r="G11" s="114">
        <v>505.75</v>
      </c>
      <c r="H11" s="29" t="s">
        <v>20</v>
      </c>
      <c r="I11" s="29" t="s">
        <v>19</v>
      </c>
      <c r="J11" s="107" t="s">
        <v>2346</v>
      </c>
      <c r="K11" s="109" t="s">
        <v>2156</v>
      </c>
      <c r="L11" s="32">
        <v>0</v>
      </c>
      <c r="M11" s="32">
        <v>2446</v>
      </c>
      <c r="N11" s="109" t="s">
        <v>2189</v>
      </c>
      <c r="O11" s="57">
        <f t="shared" ref="O11" si="1">G11</f>
        <v>505.75</v>
      </c>
      <c r="P11" s="25">
        <v>2353</v>
      </c>
      <c r="Q11" s="110" t="s">
        <v>2347</v>
      </c>
      <c r="R11" s="21">
        <v>0</v>
      </c>
      <c r="S11" s="2"/>
    </row>
    <row r="12" spans="1:29" s="9" customFormat="1" ht="51" x14ac:dyDescent="0.2">
      <c r="A12" s="7">
        <v>3</v>
      </c>
      <c r="B12" s="18">
        <v>6047</v>
      </c>
      <c r="C12" s="108" t="s">
        <v>2339</v>
      </c>
      <c r="D12" s="76">
        <v>119071</v>
      </c>
      <c r="E12" s="108" t="s">
        <v>2348</v>
      </c>
      <c r="F12" s="80" t="s">
        <v>71</v>
      </c>
      <c r="G12" s="114">
        <v>1489.17</v>
      </c>
      <c r="H12" s="29" t="s">
        <v>20</v>
      </c>
      <c r="I12" s="29" t="s">
        <v>19</v>
      </c>
      <c r="J12" s="107" t="s">
        <v>2349</v>
      </c>
      <c r="K12" s="109" t="s">
        <v>2335</v>
      </c>
      <c r="L12" s="32">
        <v>0</v>
      </c>
      <c r="M12" s="32">
        <v>2718</v>
      </c>
      <c r="N12" s="109" t="s">
        <v>2335</v>
      </c>
      <c r="O12" s="57">
        <f t="shared" si="0"/>
        <v>1489.17</v>
      </c>
      <c r="P12" s="25">
        <v>2354</v>
      </c>
      <c r="Q12" s="110" t="s">
        <v>2347</v>
      </c>
      <c r="R12" s="21">
        <v>0</v>
      </c>
      <c r="S12" s="2"/>
    </row>
    <row r="13" spans="1:29" s="9" customFormat="1" x14ac:dyDescent="0.2">
      <c r="A13" s="7">
        <v>4</v>
      </c>
      <c r="B13" s="18">
        <v>4908</v>
      </c>
      <c r="C13" s="108" t="s">
        <v>2197</v>
      </c>
      <c r="D13" s="76">
        <v>11040568</v>
      </c>
      <c r="E13" s="108" t="s">
        <v>2135</v>
      </c>
      <c r="F13" s="80" t="s">
        <v>1484</v>
      </c>
      <c r="G13" s="114">
        <f>465.05</f>
        <v>465.05</v>
      </c>
      <c r="H13" s="29" t="s">
        <v>20</v>
      </c>
      <c r="I13" s="29" t="s">
        <v>19</v>
      </c>
      <c r="J13" s="107" t="s">
        <v>1377</v>
      </c>
      <c r="K13" s="109" t="s">
        <v>2151</v>
      </c>
      <c r="L13" s="32">
        <v>0</v>
      </c>
      <c r="M13" s="32">
        <v>2498</v>
      </c>
      <c r="N13" s="109" t="s">
        <v>2189</v>
      </c>
      <c r="O13" s="57">
        <f t="shared" si="0"/>
        <v>465.05</v>
      </c>
      <c r="P13" s="25">
        <v>2355</v>
      </c>
      <c r="Q13" s="110" t="s">
        <v>2347</v>
      </c>
      <c r="R13" s="21">
        <v>0</v>
      </c>
      <c r="S13" s="2"/>
    </row>
    <row r="14" spans="1:29" s="9" customFormat="1" x14ac:dyDescent="0.2">
      <c r="A14" s="7">
        <v>5</v>
      </c>
      <c r="B14" s="18">
        <v>4907</v>
      </c>
      <c r="C14" s="108" t="s">
        <v>2197</v>
      </c>
      <c r="D14" s="76">
        <v>11040569</v>
      </c>
      <c r="E14" s="108" t="s">
        <v>2135</v>
      </c>
      <c r="F14" s="80" t="s">
        <v>1484</v>
      </c>
      <c r="G14" s="114">
        <v>160.22999999999999</v>
      </c>
      <c r="H14" s="29" t="s">
        <v>20</v>
      </c>
      <c r="I14" s="29" t="s">
        <v>19</v>
      </c>
      <c r="J14" s="107" t="s">
        <v>2350</v>
      </c>
      <c r="K14" s="109" t="s">
        <v>2151</v>
      </c>
      <c r="L14" s="32">
        <v>0</v>
      </c>
      <c r="M14" s="32">
        <v>2497</v>
      </c>
      <c r="N14" s="109" t="s">
        <v>2189</v>
      </c>
      <c r="O14" s="57">
        <f t="shared" ref="O14" si="2">G14</f>
        <v>160.22999999999999</v>
      </c>
      <c r="P14" s="25">
        <v>2355</v>
      </c>
      <c r="Q14" s="110" t="s">
        <v>2347</v>
      </c>
      <c r="R14" s="21">
        <v>0</v>
      </c>
      <c r="S14" s="2"/>
    </row>
    <row r="15" spans="1:29" s="9" customFormat="1" ht="25.5" x14ac:dyDescent="0.2">
      <c r="A15" s="7">
        <v>6</v>
      </c>
      <c r="B15" s="18">
        <v>4924</v>
      </c>
      <c r="C15" s="108" t="s">
        <v>2164</v>
      </c>
      <c r="D15" s="76">
        <v>112</v>
      </c>
      <c r="E15" s="108" t="s">
        <v>2070</v>
      </c>
      <c r="F15" s="80" t="s">
        <v>220</v>
      </c>
      <c r="G15" s="114">
        <v>511.17</v>
      </c>
      <c r="H15" s="29" t="s">
        <v>20</v>
      </c>
      <c r="I15" s="29" t="s">
        <v>19</v>
      </c>
      <c r="J15" s="107" t="s">
        <v>2351</v>
      </c>
      <c r="K15" s="109" t="s">
        <v>2156</v>
      </c>
      <c r="L15" s="32">
        <v>0</v>
      </c>
      <c r="M15" s="32">
        <v>2495</v>
      </c>
      <c r="N15" s="109" t="s">
        <v>2189</v>
      </c>
      <c r="O15" s="57">
        <f t="shared" si="0"/>
        <v>511.17</v>
      </c>
      <c r="P15" s="25">
        <v>2356</v>
      </c>
      <c r="Q15" s="110" t="s">
        <v>2347</v>
      </c>
      <c r="R15" s="21">
        <v>0</v>
      </c>
      <c r="S15" s="2"/>
    </row>
    <row r="16" spans="1:29" s="9" customFormat="1" ht="24" x14ac:dyDescent="0.2">
      <c r="A16" s="7">
        <v>7</v>
      </c>
      <c r="B16" s="18">
        <v>4906</v>
      </c>
      <c r="C16" s="108" t="s">
        <v>2197</v>
      </c>
      <c r="D16" s="76">
        <v>5977</v>
      </c>
      <c r="E16" s="108" t="s">
        <v>2196</v>
      </c>
      <c r="F16" s="80" t="s">
        <v>1690</v>
      </c>
      <c r="G16" s="114">
        <f>830.55</f>
        <v>830.55</v>
      </c>
      <c r="H16" s="29" t="s">
        <v>20</v>
      </c>
      <c r="I16" s="29" t="s">
        <v>19</v>
      </c>
      <c r="J16" s="107" t="s">
        <v>2267</v>
      </c>
      <c r="K16" s="109" t="s">
        <v>2151</v>
      </c>
      <c r="L16" s="32">
        <v>0</v>
      </c>
      <c r="M16" s="32">
        <v>2336</v>
      </c>
      <c r="N16" s="109" t="s">
        <v>2151</v>
      </c>
      <c r="O16" s="57">
        <f t="shared" si="0"/>
        <v>830.55</v>
      </c>
      <c r="P16" s="25">
        <v>2357</v>
      </c>
      <c r="Q16" s="110" t="s">
        <v>2347</v>
      </c>
      <c r="R16" s="21">
        <v>0</v>
      </c>
      <c r="S16" s="2"/>
    </row>
    <row r="17" spans="1:19" s="9" customFormat="1" ht="24" x14ac:dyDescent="0.2">
      <c r="A17" s="7">
        <v>8</v>
      </c>
      <c r="B17" s="18">
        <v>4905</v>
      </c>
      <c r="C17" s="108" t="s">
        <v>2197</v>
      </c>
      <c r="D17" s="76">
        <v>5989</v>
      </c>
      <c r="E17" s="108" t="s">
        <v>2196</v>
      </c>
      <c r="F17" s="80" t="s">
        <v>1690</v>
      </c>
      <c r="G17" s="114">
        <v>5023.12</v>
      </c>
      <c r="H17" s="29" t="s">
        <v>20</v>
      </c>
      <c r="I17" s="29" t="s">
        <v>19</v>
      </c>
      <c r="J17" s="107" t="s">
        <v>2267</v>
      </c>
      <c r="K17" s="109" t="s">
        <v>2151</v>
      </c>
      <c r="L17" s="32">
        <v>0</v>
      </c>
      <c r="M17" s="32">
        <v>2335</v>
      </c>
      <c r="N17" s="109" t="s">
        <v>2151</v>
      </c>
      <c r="O17" s="57">
        <f t="shared" ref="O17" si="3">G17</f>
        <v>5023.12</v>
      </c>
      <c r="P17" s="25">
        <v>2357</v>
      </c>
      <c r="Q17" s="110" t="s">
        <v>2347</v>
      </c>
      <c r="R17" s="21">
        <v>0</v>
      </c>
      <c r="S17" s="2"/>
    </row>
    <row r="18" spans="1:19" s="9" customFormat="1" x14ac:dyDescent="0.2">
      <c r="A18" s="7">
        <v>9</v>
      </c>
      <c r="B18" s="18">
        <v>4919</v>
      </c>
      <c r="C18" s="108" t="s">
        <v>2164</v>
      </c>
      <c r="D18" s="76">
        <v>223664</v>
      </c>
      <c r="E18" s="108" t="s">
        <v>2134</v>
      </c>
      <c r="F18" s="80" t="s">
        <v>1528</v>
      </c>
      <c r="G18" s="114">
        <f>2489.11</f>
        <v>2489.11</v>
      </c>
      <c r="H18" s="29" t="s">
        <v>20</v>
      </c>
      <c r="I18" s="29" t="s">
        <v>19</v>
      </c>
      <c r="J18" s="107" t="s">
        <v>2267</v>
      </c>
      <c r="K18" s="109" t="s">
        <v>2151</v>
      </c>
      <c r="L18" s="32">
        <v>0</v>
      </c>
      <c r="M18" s="32">
        <v>2502</v>
      </c>
      <c r="N18" s="109" t="s">
        <v>2189</v>
      </c>
      <c r="O18" s="57">
        <f t="shared" si="0"/>
        <v>2489.11</v>
      </c>
      <c r="P18" s="25">
        <v>2358</v>
      </c>
      <c r="Q18" s="110" t="s">
        <v>2347</v>
      </c>
      <c r="R18" s="21">
        <v>0</v>
      </c>
      <c r="S18" s="2"/>
    </row>
    <row r="19" spans="1:19" s="9" customFormat="1" x14ac:dyDescent="0.2">
      <c r="A19" s="7">
        <v>10</v>
      </c>
      <c r="B19" s="18">
        <v>4921</v>
      </c>
      <c r="C19" s="108" t="s">
        <v>2164</v>
      </c>
      <c r="D19" s="76">
        <v>223827</v>
      </c>
      <c r="E19" s="108" t="s">
        <v>2135</v>
      </c>
      <c r="F19" s="80" t="s">
        <v>1528</v>
      </c>
      <c r="G19" s="114">
        <v>869.28</v>
      </c>
      <c r="H19" s="29" t="s">
        <v>20</v>
      </c>
      <c r="I19" s="29" t="s">
        <v>19</v>
      </c>
      <c r="J19" s="107" t="s">
        <v>2267</v>
      </c>
      <c r="K19" s="109" t="s">
        <v>2151</v>
      </c>
      <c r="L19" s="32">
        <v>0</v>
      </c>
      <c r="M19" s="32">
        <v>2500</v>
      </c>
      <c r="N19" s="109" t="s">
        <v>2189</v>
      </c>
      <c r="O19" s="57">
        <f t="shared" ref="O19:O23" si="4">G19</f>
        <v>869.28</v>
      </c>
      <c r="P19" s="25">
        <v>2358</v>
      </c>
      <c r="Q19" s="110" t="s">
        <v>2347</v>
      </c>
      <c r="R19" s="21">
        <v>0</v>
      </c>
      <c r="S19" s="2"/>
    </row>
    <row r="20" spans="1:19" s="9" customFormat="1" x14ac:dyDescent="0.2">
      <c r="A20" s="7">
        <v>11</v>
      </c>
      <c r="B20" s="18">
        <v>4929</v>
      </c>
      <c r="C20" s="108" t="s">
        <v>2185</v>
      </c>
      <c r="D20" s="76">
        <v>224125</v>
      </c>
      <c r="E20" s="108" t="s">
        <v>2196</v>
      </c>
      <c r="F20" s="80" t="s">
        <v>1528</v>
      </c>
      <c r="G20" s="114">
        <v>1840.16</v>
      </c>
      <c r="H20" s="29" t="s">
        <v>20</v>
      </c>
      <c r="I20" s="29" t="s">
        <v>19</v>
      </c>
      <c r="J20" s="107" t="s">
        <v>2267</v>
      </c>
      <c r="K20" s="109" t="s">
        <v>2156</v>
      </c>
      <c r="L20" s="32">
        <v>0</v>
      </c>
      <c r="M20" s="32">
        <v>2494</v>
      </c>
      <c r="N20" s="109" t="s">
        <v>2189</v>
      </c>
      <c r="O20" s="57">
        <f t="shared" si="4"/>
        <v>1840.16</v>
      </c>
      <c r="P20" s="25">
        <v>2358</v>
      </c>
      <c r="Q20" s="110" t="s">
        <v>2347</v>
      </c>
      <c r="R20" s="21">
        <v>0</v>
      </c>
      <c r="S20" s="2"/>
    </row>
    <row r="21" spans="1:19" s="9" customFormat="1" x14ac:dyDescent="0.2">
      <c r="A21" s="7">
        <v>12</v>
      </c>
      <c r="B21" s="18">
        <v>4933</v>
      </c>
      <c r="C21" s="108" t="s">
        <v>2197</v>
      </c>
      <c r="D21" s="76">
        <v>224183</v>
      </c>
      <c r="E21" s="108" t="s">
        <v>2197</v>
      </c>
      <c r="F21" s="80" t="s">
        <v>1528</v>
      </c>
      <c r="G21" s="114">
        <v>2834.27</v>
      </c>
      <c r="H21" s="29" t="s">
        <v>20</v>
      </c>
      <c r="I21" s="29" t="s">
        <v>19</v>
      </c>
      <c r="J21" s="107" t="s">
        <v>2267</v>
      </c>
      <c r="K21" s="109" t="s">
        <v>2156</v>
      </c>
      <c r="L21" s="32">
        <v>0</v>
      </c>
      <c r="M21" s="32">
        <v>2499</v>
      </c>
      <c r="N21" s="109" t="s">
        <v>2189</v>
      </c>
      <c r="O21" s="57">
        <f t="shared" si="4"/>
        <v>2834.27</v>
      </c>
      <c r="P21" s="25">
        <v>2358</v>
      </c>
      <c r="Q21" s="110" t="s">
        <v>2347</v>
      </c>
      <c r="R21" s="21">
        <v>0</v>
      </c>
      <c r="S21" s="2"/>
    </row>
    <row r="22" spans="1:19" s="9" customFormat="1" x14ac:dyDescent="0.2">
      <c r="A22" s="7">
        <v>13</v>
      </c>
      <c r="B22" s="18">
        <v>4932</v>
      </c>
      <c r="C22" s="108" t="s">
        <v>2185</v>
      </c>
      <c r="D22" s="76">
        <v>224314</v>
      </c>
      <c r="E22" s="108" t="s">
        <v>2164</v>
      </c>
      <c r="F22" s="80" t="s">
        <v>1528</v>
      </c>
      <c r="G22" s="114">
        <v>720.33</v>
      </c>
      <c r="H22" s="29" t="s">
        <v>20</v>
      </c>
      <c r="I22" s="29" t="s">
        <v>19</v>
      </c>
      <c r="J22" s="107" t="s">
        <v>2267</v>
      </c>
      <c r="K22" s="109" t="s">
        <v>2156</v>
      </c>
      <c r="L22" s="32">
        <v>0</v>
      </c>
      <c r="M22" s="32">
        <v>2453</v>
      </c>
      <c r="N22" s="109" t="s">
        <v>2189</v>
      </c>
      <c r="O22" s="57">
        <f t="shared" si="4"/>
        <v>720.33</v>
      </c>
      <c r="P22" s="25">
        <v>2358</v>
      </c>
      <c r="Q22" s="110" t="s">
        <v>2347</v>
      </c>
      <c r="R22" s="21">
        <v>0</v>
      </c>
      <c r="S22" s="2"/>
    </row>
    <row r="23" spans="1:19" s="9" customFormat="1" x14ac:dyDescent="0.2">
      <c r="A23" s="7">
        <v>14</v>
      </c>
      <c r="B23" s="18">
        <v>4931</v>
      </c>
      <c r="C23" s="108" t="s">
        <v>2185</v>
      </c>
      <c r="D23" s="76">
        <v>224198</v>
      </c>
      <c r="E23" s="108" t="s">
        <v>2197</v>
      </c>
      <c r="F23" s="80" t="s">
        <v>1528</v>
      </c>
      <c r="G23" s="114">
        <v>3540.34</v>
      </c>
      <c r="H23" s="29" t="s">
        <v>20</v>
      </c>
      <c r="I23" s="29" t="s">
        <v>19</v>
      </c>
      <c r="J23" s="107" t="s">
        <v>2267</v>
      </c>
      <c r="K23" s="109" t="s">
        <v>2156</v>
      </c>
      <c r="L23" s="32">
        <v>0</v>
      </c>
      <c r="M23" s="32">
        <v>2456</v>
      </c>
      <c r="N23" s="109" t="s">
        <v>2189</v>
      </c>
      <c r="O23" s="57">
        <f t="shared" si="4"/>
        <v>3540.34</v>
      </c>
      <c r="P23" s="25">
        <v>2358</v>
      </c>
      <c r="Q23" s="110" t="s">
        <v>2347</v>
      </c>
      <c r="R23" s="21">
        <v>0</v>
      </c>
      <c r="S23" s="2"/>
    </row>
    <row r="24" spans="1:19" s="9" customFormat="1" x14ac:dyDescent="0.2">
      <c r="A24" s="7">
        <v>15</v>
      </c>
      <c r="B24" s="18">
        <v>4920</v>
      </c>
      <c r="C24" s="108" t="s">
        <v>2164</v>
      </c>
      <c r="D24" s="76">
        <v>223733</v>
      </c>
      <c r="E24" s="108" t="s">
        <v>2134</v>
      </c>
      <c r="F24" s="80" t="s">
        <v>1528</v>
      </c>
      <c r="G24" s="114">
        <v>1537.29</v>
      </c>
      <c r="H24" s="29" t="s">
        <v>20</v>
      </c>
      <c r="I24" s="29" t="s">
        <v>19</v>
      </c>
      <c r="J24" s="107" t="s">
        <v>2267</v>
      </c>
      <c r="K24" s="109" t="s">
        <v>2151</v>
      </c>
      <c r="L24" s="32">
        <v>0</v>
      </c>
      <c r="M24" s="32">
        <v>2737</v>
      </c>
      <c r="N24" s="109" t="s">
        <v>2335</v>
      </c>
      <c r="O24" s="57">
        <f t="shared" ref="O24:O25" si="5">G24</f>
        <v>1537.29</v>
      </c>
      <c r="P24" s="25">
        <v>2358</v>
      </c>
      <c r="Q24" s="110" t="s">
        <v>2347</v>
      </c>
      <c r="R24" s="21">
        <v>0</v>
      </c>
      <c r="S24" s="2"/>
    </row>
    <row r="25" spans="1:19" s="9" customFormat="1" x14ac:dyDescent="0.2">
      <c r="A25" s="7">
        <v>16</v>
      </c>
      <c r="B25" s="18">
        <v>4918</v>
      </c>
      <c r="C25" s="108" t="s">
        <v>2134</v>
      </c>
      <c r="D25" s="76">
        <v>223734</v>
      </c>
      <c r="E25" s="108" t="s">
        <v>2134</v>
      </c>
      <c r="F25" s="80" t="s">
        <v>1528</v>
      </c>
      <c r="G25" s="114">
        <v>-745.22</v>
      </c>
      <c r="H25" s="29" t="s">
        <v>20</v>
      </c>
      <c r="I25" s="29" t="s">
        <v>19</v>
      </c>
      <c r="J25" s="107" t="s">
        <v>2267</v>
      </c>
      <c r="K25" s="109" t="s">
        <v>2151</v>
      </c>
      <c r="L25" s="32">
        <v>0</v>
      </c>
      <c r="M25" s="32">
        <v>2738</v>
      </c>
      <c r="N25" s="109" t="s">
        <v>2335</v>
      </c>
      <c r="O25" s="57">
        <f t="shared" si="5"/>
        <v>-745.22</v>
      </c>
      <c r="P25" s="25">
        <v>2358</v>
      </c>
      <c r="Q25" s="110" t="s">
        <v>2347</v>
      </c>
      <c r="R25" s="21">
        <v>0</v>
      </c>
      <c r="S25" s="2"/>
    </row>
    <row r="26" spans="1:19" s="9" customFormat="1" x14ac:dyDescent="0.2">
      <c r="A26" s="7">
        <v>17</v>
      </c>
      <c r="B26" s="18">
        <v>4943</v>
      </c>
      <c r="C26" s="108" t="s">
        <v>2193</v>
      </c>
      <c r="D26" s="76">
        <v>139346</v>
      </c>
      <c r="E26" s="108" t="s">
        <v>2164</v>
      </c>
      <c r="F26" s="80" t="s">
        <v>148</v>
      </c>
      <c r="G26" s="112">
        <v>1636.9</v>
      </c>
      <c r="H26" s="29" t="s">
        <v>20</v>
      </c>
      <c r="I26" s="29" t="s">
        <v>19</v>
      </c>
      <c r="J26" s="107" t="s">
        <v>2352</v>
      </c>
      <c r="K26" s="109" t="s">
        <v>2162</v>
      </c>
      <c r="L26" s="32">
        <v>0</v>
      </c>
      <c r="M26" s="32">
        <v>2457</v>
      </c>
      <c r="N26" s="109" t="s">
        <v>2189</v>
      </c>
      <c r="O26" s="57">
        <f t="shared" si="0"/>
        <v>1636.9</v>
      </c>
      <c r="P26" s="25">
        <v>2359</v>
      </c>
      <c r="Q26" s="110" t="s">
        <v>2347</v>
      </c>
      <c r="R26" s="21">
        <v>0</v>
      </c>
      <c r="S26" s="2"/>
    </row>
    <row r="27" spans="1:19" s="9" customFormat="1" ht="25.5" x14ac:dyDescent="0.2">
      <c r="A27" s="7">
        <v>18</v>
      </c>
      <c r="B27" s="18">
        <v>4949</v>
      </c>
      <c r="C27" s="108" t="s">
        <v>2193</v>
      </c>
      <c r="D27" s="76">
        <v>23005042</v>
      </c>
      <c r="E27" s="108" t="s">
        <v>2185</v>
      </c>
      <c r="F27" s="80" t="s">
        <v>317</v>
      </c>
      <c r="G27" s="114">
        <v>11424</v>
      </c>
      <c r="H27" s="29" t="s">
        <v>20</v>
      </c>
      <c r="I27" s="29" t="s">
        <v>19</v>
      </c>
      <c r="J27" s="107" t="s">
        <v>2353</v>
      </c>
      <c r="K27" s="109" t="s">
        <v>2189</v>
      </c>
      <c r="L27" s="32">
        <v>0</v>
      </c>
      <c r="M27" s="32">
        <v>2477</v>
      </c>
      <c r="N27" s="109" t="s">
        <v>2222</v>
      </c>
      <c r="O27" s="57">
        <f t="shared" si="0"/>
        <v>11424</v>
      </c>
      <c r="P27" s="25">
        <v>2364</v>
      </c>
      <c r="Q27" s="110" t="s">
        <v>2347</v>
      </c>
      <c r="R27" s="21">
        <v>0</v>
      </c>
      <c r="S27" s="2"/>
    </row>
    <row r="28" spans="1:19" s="9" customFormat="1" x14ac:dyDescent="0.2">
      <c r="A28" s="7">
        <v>19</v>
      </c>
      <c r="B28" s="18">
        <v>4979</v>
      </c>
      <c r="C28" s="108" t="s">
        <v>2225</v>
      </c>
      <c r="D28" s="76">
        <v>11787</v>
      </c>
      <c r="E28" s="108" t="s">
        <v>2193</v>
      </c>
      <c r="F28" s="80" t="s">
        <v>2354</v>
      </c>
      <c r="G28" s="114">
        <v>800</v>
      </c>
      <c r="H28" s="29" t="s">
        <v>20</v>
      </c>
      <c r="I28" s="29" t="s">
        <v>19</v>
      </c>
      <c r="J28" s="107" t="s">
        <v>1814</v>
      </c>
      <c r="K28" s="109" t="s">
        <v>2268</v>
      </c>
      <c r="L28" s="32">
        <v>0</v>
      </c>
      <c r="M28" s="32">
        <v>2746</v>
      </c>
      <c r="N28" s="109" t="s">
        <v>2332</v>
      </c>
      <c r="O28" s="57">
        <f t="shared" si="0"/>
        <v>800</v>
      </c>
      <c r="P28" s="25">
        <v>2365</v>
      </c>
      <c r="Q28" s="110" t="s">
        <v>2347</v>
      </c>
      <c r="R28" s="21">
        <v>0</v>
      </c>
      <c r="S28" s="2"/>
    </row>
    <row r="29" spans="1:19" s="9" customFormat="1" x14ac:dyDescent="0.2">
      <c r="A29" s="7">
        <v>20</v>
      </c>
      <c r="B29" s="18">
        <v>4978</v>
      </c>
      <c r="C29" s="108" t="s">
        <v>2225</v>
      </c>
      <c r="D29" s="76">
        <v>11788</v>
      </c>
      <c r="E29" s="108" t="s">
        <v>2193</v>
      </c>
      <c r="F29" s="80" t="s">
        <v>2354</v>
      </c>
      <c r="G29" s="114">
        <v>800</v>
      </c>
      <c r="H29" s="29" t="s">
        <v>20</v>
      </c>
      <c r="I29" s="29" t="s">
        <v>19</v>
      </c>
      <c r="J29" s="107" t="s">
        <v>1814</v>
      </c>
      <c r="K29" s="109" t="s">
        <v>2355</v>
      </c>
      <c r="L29" s="32">
        <v>0</v>
      </c>
      <c r="M29" s="32">
        <v>2747</v>
      </c>
      <c r="N29" s="109" t="s">
        <v>2332</v>
      </c>
      <c r="O29" s="57">
        <f t="shared" ref="O29" si="6">G29</f>
        <v>800</v>
      </c>
      <c r="P29" s="25">
        <v>2365</v>
      </c>
      <c r="Q29" s="110" t="s">
        <v>2347</v>
      </c>
      <c r="R29" s="21">
        <v>0</v>
      </c>
      <c r="S29" s="2"/>
    </row>
    <row r="30" spans="1:19" s="9" customFormat="1" x14ac:dyDescent="0.2">
      <c r="A30" s="7">
        <v>21</v>
      </c>
      <c r="B30" s="18">
        <v>4954</v>
      </c>
      <c r="C30" s="108" t="s">
        <v>2188</v>
      </c>
      <c r="D30" s="76">
        <v>1155728</v>
      </c>
      <c r="E30" s="108" t="s">
        <v>2164</v>
      </c>
      <c r="F30" s="80" t="s">
        <v>431</v>
      </c>
      <c r="G30" s="114">
        <v>4677.1899999999996</v>
      </c>
      <c r="H30" s="29" t="s">
        <v>20</v>
      </c>
      <c r="I30" s="29" t="s">
        <v>19</v>
      </c>
      <c r="J30" s="107" t="s">
        <v>2356</v>
      </c>
      <c r="K30" s="109" t="s">
        <v>2235</v>
      </c>
      <c r="L30" s="32">
        <v>0</v>
      </c>
      <c r="M30" s="32">
        <v>2745</v>
      </c>
      <c r="N30" s="109" t="s">
        <v>2332</v>
      </c>
      <c r="O30" s="57">
        <f>G30</f>
        <v>4677.1899999999996</v>
      </c>
      <c r="P30" s="25">
        <v>2362</v>
      </c>
      <c r="Q30" s="110" t="s">
        <v>2347</v>
      </c>
      <c r="R30" s="21">
        <v>0</v>
      </c>
      <c r="S30" s="2"/>
    </row>
    <row r="31" spans="1:19" s="9" customFormat="1" ht="25.5" x14ac:dyDescent="0.2">
      <c r="A31" s="7">
        <v>22</v>
      </c>
      <c r="B31" s="18">
        <v>4935</v>
      </c>
      <c r="C31" s="108" t="s">
        <v>2185</v>
      </c>
      <c r="D31" s="76">
        <v>1648</v>
      </c>
      <c r="E31" s="108" t="s">
        <v>2185</v>
      </c>
      <c r="F31" s="80" t="s">
        <v>2358</v>
      </c>
      <c r="G31" s="114">
        <v>21372.400000000001</v>
      </c>
      <c r="H31" s="29" t="s">
        <v>20</v>
      </c>
      <c r="I31" s="29" t="s">
        <v>19</v>
      </c>
      <c r="J31" s="107" t="s">
        <v>2357</v>
      </c>
      <c r="K31" s="109" t="s">
        <v>2184</v>
      </c>
      <c r="L31" s="32">
        <v>0</v>
      </c>
      <c r="M31" s="32">
        <v>2476</v>
      </c>
      <c r="N31" s="109" t="s">
        <v>2222</v>
      </c>
      <c r="O31" s="57">
        <f>G31</f>
        <v>21372.400000000001</v>
      </c>
      <c r="P31" s="25">
        <v>2363</v>
      </c>
      <c r="Q31" s="110" t="s">
        <v>2347</v>
      </c>
      <c r="R31" s="21">
        <v>0</v>
      </c>
      <c r="S31" s="2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  <mergeCell ref="A6:A8"/>
    <mergeCell ref="B6:C6"/>
    <mergeCell ref="D6:G6"/>
    <mergeCell ref="H6:H8"/>
    <mergeCell ref="I6:I8"/>
  </mergeCells>
  <pageMargins left="0.7" right="0.7" top="0.75" bottom="0.75" header="0.3" footer="0.3"/>
</worksheet>
</file>

<file path=xl/worksheets/sheet2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33FBD3-0790-4E78-939D-8DD53EA4BBC6}">
  <dimension ref="A1:AC11"/>
  <sheetViews>
    <sheetView workbookViewId="0">
      <selection activeCell="J6" sqref="J6:J8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>
        <v>6127</v>
      </c>
      <c r="C10" s="108" t="s">
        <v>2361</v>
      </c>
      <c r="D10" s="76">
        <v>119634</v>
      </c>
      <c r="E10" s="108" t="s">
        <v>2362</v>
      </c>
      <c r="F10" s="80" t="s">
        <v>71</v>
      </c>
      <c r="G10" s="114">
        <f>1296.16</f>
        <v>1296.1600000000001</v>
      </c>
      <c r="H10" s="29" t="s">
        <v>20</v>
      </c>
      <c r="I10" s="29" t="s">
        <v>19</v>
      </c>
      <c r="J10" s="107" t="s">
        <v>2363</v>
      </c>
      <c r="K10" s="109" t="s">
        <v>2364</v>
      </c>
      <c r="L10" s="32">
        <v>0</v>
      </c>
      <c r="M10" s="32">
        <v>2860</v>
      </c>
      <c r="N10" s="109" t="s">
        <v>2364</v>
      </c>
      <c r="O10" s="57">
        <f t="shared" ref="O10:O11" si="0">G10</f>
        <v>1296.1600000000001</v>
      </c>
      <c r="P10" s="25">
        <v>2433</v>
      </c>
      <c r="Q10" s="110" t="s">
        <v>2365</v>
      </c>
      <c r="R10" s="21">
        <v>0</v>
      </c>
      <c r="S10" s="2"/>
    </row>
    <row r="11" spans="1:29" s="9" customFormat="1" x14ac:dyDescent="0.2">
      <c r="A11" s="7">
        <v>2</v>
      </c>
      <c r="B11" s="18">
        <v>6130</v>
      </c>
      <c r="C11" s="108" t="s">
        <v>2361</v>
      </c>
      <c r="D11" s="76">
        <v>2023002002</v>
      </c>
      <c r="E11" s="108" t="s">
        <v>2366</v>
      </c>
      <c r="F11" s="80" t="s">
        <v>2359</v>
      </c>
      <c r="G11" s="79">
        <v>6458</v>
      </c>
      <c r="H11" s="113" t="s">
        <v>133</v>
      </c>
      <c r="I11" s="29" t="s">
        <v>19</v>
      </c>
      <c r="J11" s="107" t="s">
        <v>2187</v>
      </c>
      <c r="K11" s="109" t="s">
        <v>2364</v>
      </c>
      <c r="L11" s="32">
        <v>0</v>
      </c>
      <c r="M11" s="32">
        <v>2861</v>
      </c>
      <c r="N11" s="109" t="s">
        <v>2364</v>
      </c>
      <c r="O11" s="57">
        <f t="shared" si="0"/>
        <v>6458</v>
      </c>
      <c r="P11" s="25">
        <v>163</v>
      </c>
      <c r="Q11" s="110" t="s">
        <v>2365</v>
      </c>
      <c r="R11" s="21">
        <v>0</v>
      </c>
      <c r="S11" s="2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  <mergeCell ref="A6:A8"/>
    <mergeCell ref="B6:C6"/>
    <mergeCell ref="D6:G6"/>
    <mergeCell ref="H6:H8"/>
    <mergeCell ref="I6:I8"/>
  </mergeCells>
  <pageMargins left="0.7" right="0.7" top="0.75" bottom="0.75" header="0.3" footer="0.3"/>
</worksheet>
</file>

<file path=xl/worksheets/sheet2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0117A3-BB32-4914-8FFF-AFBEA71BBAD8}">
  <dimension ref="A1:AC21"/>
  <sheetViews>
    <sheetView workbookViewId="0">
      <selection activeCell="G21" sqref="G21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4" x14ac:dyDescent="0.2">
      <c r="A10" s="7">
        <v>1</v>
      </c>
      <c r="B10" s="18">
        <v>6112</v>
      </c>
      <c r="C10" s="108" t="s">
        <v>2367</v>
      </c>
      <c r="D10" s="76">
        <v>1301</v>
      </c>
      <c r="E10" s="108" t="s">
        <v>2135</v>
      </c>
      <c r="F10" s="80" t="s">
        <v>2360</v>
      </c>
      <c r="G10" s="114">
        <v>358.08</v>
      </c>
      <c r="H10" s="29" t="s">
        <v>20</v>
      </c>
      <c r="I10" s="29" t="s">
        <v>19</v>
      </c>
      <c r="J10" s="107" t="s">
        <v>2368</v>
      </c>
      <c r="K10" s="109" t="s">
        <v>2347</v>
      </c>
      <c r="L10" s="32">
        <v>0</v>
      </c>
      <c r="M10" s="32">
        <v>2879</v>
      </c>
      <c r="N10" s="109" t="s">
        <v>2365</v>
      </c>
      <c r="O10" s="57">
        <f t="shared" ref="O10:O21" si="0">G10</f>
        <v>358.08</v>
      </c>
      <c r="P10" s="25">
        <v>2441</v>
      </c>
      <c r="Q10" s="110" t="s">
        <v>2369</v>
      </c>
      <c r="R10" s="21">
        <v>0</v>
      </c>
      <c r="S10" s="2"/>
    </row>
    <row r="11" spans="1:29" s="9" customFormat="1" x14ac:dyDescent="0.2">
      <c r="A11" s="7">
        <v>2</v>
      </c>
      <c r="B11" s="18">
        <v>5040</v>
      </c>
      <c r="C11" s="108" t="s">
        <v>2258</v>
      </c>
      <c r="D11" s="76">
        <v>11047295</v>
      </c>
      <c r="E11" s="108" t="s">
        <v>2269</v>
      </c>
      <c r="F11" s="80" t="s">
        <v>1484</v>
      </c>
      <c r="G11" s="114">
        <v>531.48</v>
      </c>
      <c r="H11" s="29" t="s">
        <v>20</v>
      </c>
      <c r="I11" s="29" t="s">
        <v>19</v>
      </c>
      <c r="J11" s="107" t="s">
        <v>1244</v>
      </c>
      <c r="K11" s="109" t="s">
        <v>2268</v>
      </c>
      <c r="L11" s="32">
        <v>0</v>
      </c>
      <c r="M11" s="32">
        <v>2885</v>
      </c>
      <c r="N11" s="109" t="s">
        <v>2365</v>
      </c>
      <c r="O11" s="57">
        <f t="shared" si="0"/>
        <v>531.48</v>
      </c>
      <c r="P11" s="25">
        <v>2443</v>
      </c>
      <c r="Q11" s="110" t="s">
        <v>2369</v>
      </c>
      <c r="R11" s="21">
        <v>0</v>
      </c>
      <c r="S11" s="2"/>
    </row>
    <row r="12" spans="1:29" s="9" customFormat="1" x14ac:dyDescent="0.2">
      <c r="A12" s="7">
        <v>3</v>
      </c>
      <c r="B12" s="18">
        <v>5089</v>
      </c>
      <c r="C12" s="108" t="s">
        <v>2370</v>
      </c>
      <c r="D12" s="76">
        <v>45977</v>
      </c>
      <c r="E12" s="108" t="s">
        <v>2304</v>
      </c>
      <c r="F12" s="80" t="s">
        <v>1035</v>
      </c>
      <c r="G12" s="114">
        <v>4229.21</v>
      </c>
      <c r="H12" s="29" t="s">
        <v>20</v>
      </c>
      <c r="I12" s="29" t="s">
        <v>19</v>
      </c>
      <c r="J12" s="107" t="s">
        <v>2371</v>
      </c>
      <c r="K12" s="109" t="s">
        <v>2365</v>
      </c>
      <c r="L12" s="32">
        <v>0</v>
      </c>
      <c r="M12" s="32">
        <v>2877</v>
      </c>
      <c r="N12" s="109" t="s">
        <v>2365</v>
      </c>
      <c r="O12" s="57">
        <f t="shared" si="0"/>
        <v>4229.21</v>
      </c>
      <c r="P12" s="25">
        <v>2435</v>
      </c>
      <c r="Q12" s="110" t="s">
        <v>2369</v>
      </c>
      <c r="R12" s="21">
        <v>0</v>
      </c>
      <c r="S12" s="2"/>
    </row>
    <row r="13" spans="1:29" s="9" customFormat="1" x14ac:dyDescent="0.2">
      <c r="A13" s="7">
        <v>4</v>
      </c>
      <c r="B13" s="18">
        <v>5012</v>
      </c>
      <c r="C13" s="108" t="s">
        <v>2269</v>
      </c>
      <c r="D13" s="76">
        <v>27558</v>
      </c>
      <c r="E13" s="108" t="s">
        <v>2293</v>
      </c>
      <c r="F13" s="80" t="s">
        <v>87</v>
      </c>
      <c r="G13" s="114">
        <v>2921.48</v>
      </c>
      <c r="H13" s="29" t="s">
        <v>20</v>
      </c>
      <c r="I13" s="29" t="s">
        <v>19</v>
      </c>
      <c r="J13" s="107" t="s">
        <v>2372</v>
      </c>
      <c r="K13" s="109" t="s">
        <v>2249</v>
      </c>
      <c r="L13" s="32">
        <v>0</v>
      </c>
      <c r="M13" s="32">
        <v>2884</v>
      </c>
      <c r="N13" s="109" t="s">
        <v>2365</v>
      </c>
      <c r="O13" s="57">
        <f t="shared" si="0"/>
        <v>2921.48</v>
      </c>
      <c r="P13" s="25">
        <v>2445</v>
      </c>
      <c r="Q13" s="110" t="s">
        <v>2369</v>
      </c>
      <c r="R13" s="21">
        <v>0</v>
      </c>
      <c r="S13" s="2"/>
    </row>
    <row r="14" spans="1:29" s="9" customFormat="1" x14ac:dyDescent="0.2">
      <c r="A14" s="7">
        <v>5</v>
      </c>
      <c r="B14" s="18">
        <v>5024</v>
      </c>
      <c r="C14" s="108" t="s">
        <v>2292</v>
      </c>
      <c r="D14" s="76">
        <v>2030878</v>
      </c>
      <c r="E14" s="108" t="s">
        <v>2293</v>
      </c>
      <c r="F14" s="80" t="s">
        <v>322</v>
      </c>
      <c r="G14" s="114">
        <f>2455.67</f>
        <v>2455.67</v>
      </c>
      <c r="H14" s="29" t="s">
        <v>20</v>
      </c>
      <c r="I14" s="29" t="s">
        <v>19</v>
      </c>
      <c r="J14" s="107" t="s">
        <v>2372</v>
      </c>
      <c r="K14" s="109" t="s">
        <v>2249</v>
      </c>
      <c r="L14" s="32">
        <v>0</v>
      </c>
      <c r="M14" s="32">
        <v>2880</v>
      </c>
      <c r="N14" s="109" t="s">
        <v>2365</v>
      </c>
      <c r="O14" s="57">
        <f t="shared" si="0"/>
        <v>2455.67</v>
      </c>
      <c r="P14" s="25">
        <v>2442</v>
      </c>
      <c r="Q14" s="110" t="s">
        <v>2369</v>
      </c>
      <c r="R14" s="21">
        <v>0</v>
      </c>
      <c r="S14" s="2"/>
    </row>
    <row r="15" spans="1:29" s="9" customFormat="1" x14ac:dyDescent="0.2">
      <c r="A15" s="7">
        <v>6</v>
      </c>
      <c r="B15" s="18">
        <v>5022</v>
      </c>
      <c r="C15" s="108" t="s">
        <v>2292</v>
      </c>
      <c r="D15" s="76">
        <v>2030879</v>
      </c>
      <c r="E15" s="108" t="s">
        <v>2293</v>
      </c>
      <c r="F15" s="80" t="s">
        <v>322</v>
      </c>
      <c r="G15" s="114">
        <v>1371.31</v>
      </c>
      <c r="H15" s="29" t="s">
        <v>20</v>
      </c>
      <c r="I15" s="29" t="s">
        <v>19</v>
      </c>
      <c r="J15" s="107" t="s">
        <v>2372</v>
      </c>
      <c r="K15" s="109" t="s">
        <v>2249</v>
      </c>
      <c r="L15" s="32">
        <v>0</v>
      </c>
      <c r="M15" s="32">
        <v>1371</v>
      </c>
      <c r="N15" s="109" t="s">
        <v>2274</v>
      </c>
      <c r="O15" s="57">
        <f t="shared" ref="O15:O16" si="1">G15</f>
        <v>1371.31</v>
      </c>
      <c r="P15" s="25">
        <v>2442</v>
      </c>
      <c r="Q15" s="110" t="s">
        <v>2369</v>
      </c>
      <c r="R15" s="21">
        <v>0</v>
      </c>
      <c r="S15" s="2"/>
    </row>
    <row r="16" spans="1:29" s="9" customFormat="1" x14ac:dyDescent="0.2">
      <c r="A16" s="7">
        <v>7</v>
      </c>
      <c r="B16" s="18">
        <v>5023</v>
      </c>
      <c r="C16" s="108" t="s">
        <v>2292</v>
      </c>
      <c r="D16" s="76">
        <v>2030888</v>
      </c>
      <c r="E16" s="108" t="s">
        <v>2269</v>
      </c>
      <c r="F16" s="80" t="s">
        <v>322</v>
      </c>
      <c r="G16" s="114">
        <v>1784.48</v>
      </c>
      <c r="H16" s="29" t="s">
        <v>20</v>
      </c>
      <c r="I16" s="29" t="s">
        <v>19</v>
      </c>
      <c r="J16" s="107" t="s">
        <v>2372</v>
      </c>
      <c r="K16" s="109" t="s">
        <v>2249</v>
      </c>
      <c r="L16" s="32">
        <v>0</v>
      </c>
      <c r="M16" s="32">
        <v>2882</v>
      </c>
      <c r="N16" s="109" t="s">
        <v>2274</v>
      </c>
      <c r="O16" s="57">
        <f t="shared" si="1"/>
        <v>1784.48</v>
      </c>
      <c r="P16" s="25">
        <v>2442</v>
      </c>
      <c r="Q16" s="110" t="s">
        <v>2369</v>
      </c>
      <c r="R16" s="21">
        <v>0</v>
      </c>
      <c r="S16" s="2"/>
    </row>
    <row r="17" spans="1:19" s="9" customFormat="1" x14ac:dyDescent="0.2">
      <c r="A17" s="7">
        <v>8</v>
      </c>
      <c r="B17" s="18">
        <v>6002</v>
      </c>
      <c r="C17" s="108" t="s">
        <v>2303</v>
      </c>
      <c r="D17" s="76">
        <v>5471</v>
      </c>
      <c r="E17" s="108" t="s">
        <v>2225</v>
      </c>
      <c r="F17" s="80" t="s">
        <v>251</v>
      </c>
      <c r="G17" s="114">
        <f>232.12</f>
        <v>232.12</v>
      </c>
      <c r="H17" s="29" t="s">
        <v>20</v>
      </c>
      <c r="I17" s="29" t="s">
        <v>19</v>
      </c>
      <c r="J17" s="107" t="s">
        <v>2373</v>
      </c>
      <c r="K17" s="109" t="s">
        <v>2268</v>
      </c>
      <c r="L17" s="32">
        <v>0</v>
      </c>
      <c r="M17" s="32">
        <v>2707</v>
      </c>
      <c r="N17" s="109" t="s">
        <v>2297</v>
      </c>
      <c r="O17" s="57">
        <f t="shared" si="0"/>
        <v>232.12</v>
      </c>
      <c r="P17" s="25">
        <v>2436</v>
      </c>
      <c r="Q17" s="110" t="s">
        <v>2369</v>
      </c>
      <c r="R17" s="21">
        <v>0</v>
      </c>
      <c r="S17" s="2"/>
    </row>
    <row r="18" spans="1:19" s="9" customFormat="1" x14ac:dyDescent="0.2">
      <c r="A18" s="7">
        <v>9</v>
      </c>
      <c r="B18" s="18">
        <v>5078</v>
      </c>
      <c r="C18" s="108" t="s">
        <v>2333</v>
      </c>
      <c r="D18" s="76">
        <v>5482</v>
      </c>
      <c r="E18" s="108" t="s">
        <v>2225</v>
      </c>
      <c r="F18" s="80" t="s">
        <v>251</v>
      </c>
      <c r="G18" s="114">
        <v>1092.78</v>
      </c>
      <c r="H18" s="29" t="s">
        <v>20</v>
      </c>
      <c r="I18" s="29" t="s">
        <v>19</v>
      </c>
      <c r="J18" s="107" t="s">
        <v>2373</v>
      </c>
      <c r="K18" s="109" t="s">
        <v>2268</v>
      </c>
      <c r="L18" s="32">
        <v>0</v>
      </c>
      <c r="M18" s="32">
        <v>2709</v>
      </c>
      <c r="N18" s="109" t="s">
        <v>2374</v>
      </c>
      <c r="O18" s="57">
        <f t="shared" ref="O18:O19" si="2">G18</f>
        <v>1092.78</v>
      </c>
      <c r="P18" s="25">
        <v>2436</v>
      </c>
      <c r="Q18" s="110" t="s">
        <v>2369</v>
      </c>
      <c r="R18" s="21">
        <v>0</v>
      </c>
      <c r="S18" s="2"/>
    </row>
    <row r="19" spans="1:19" s="9" customFormat="1" x14ac:dyDescent="0.2">
      <c r="A19" s="7">
        <v>10</v>
      </c>
      <c r="B19" s="18">
        <v>5077</v>
      </c>
      <c r="C19" s="108" t="s">
        <v>2333</v>
      </c>
      <c r="D19" s="76">
        <v>5483</v>
      </c>
      <c r="E19" s="108" t="s">
        <v>2225</v>
      </c>
      <c r="F19" s="80" t="s">
        <v>251</v>
      </c>
      <c r="G19" s="114">
        <v>578.98</v>
      </c>
      <c r="H19" s="29" t="s">
        <v>20</v>
      </c>
      <c r="I19" s="29" t="s">
        <v>19</v>
      </c>
      <c r="J19" s="107" t="s">
        <v>2373</v>
      </c>
      <c r="K19" s="109" t="s">
        <v>2268</v>
      </c>
      <c r="L19" s="32">
        <v>0</v>
      </c>
      <c r="M19" s="32">
        <v>2708</v>
      </c>
      <c r="N19" s="109" t="s">
        <v>2297</v>
      </c>
      <c r="O19" s="57">
        <f t="shared" si="2"/>
        <v>578.98</v>
      </c>
      <c r="P19" s="25">
        <v>2436</v>
      </c>
      <c r="Q19" s="110" t="s">
        <v>2369</v>
      </c>
      <c r="R19" s="21">
        <v>0</v>
      </c>
      <c r="S19" s="2"/>
    </row>
    <row r="20" spans="1:19" s="9" customFormat="1" x14ac:dyDescent="0.2">
      <c r="A20" s="7">
        <v>11</v>
      </c>
      <c r="B20" s="18">
        <v>5014</v>
      </c>
      <c r="C20" s="108" t="s">
        <v>2293</v>
      </c>
      <c r="D20" s="76">
        <v>224926</v>
      </c>
      <c r="E20" s="108" t="s">
        <v>2293</v>
      </c>
      <c r="F20" s="80" t="s">
        <v>1528</v>
      </c>
      <c r="G20" s="114">
        <v>5033.09</v>
      </c>
      <c r="H20" s="29" t="s">
        <v>20</v>
      </c>
      <c r="I20" s="29" t="s">
        <v>19</v>
      </c>
      <c r="J20" s="107" t="s">
        <v>2372</v>
      </c>
      <c r="K20" s="109" t="s">
        <v>2249</v>
      </c>
      <c r="L20" s="32">
        <v>0</v>
      </c>
      <c r="M20" s="32">
        <v>2883</v>
      </c>
      <c r="N20" s="109" t="s">
        <v>2365</v>
      </c>
      <c r="O20" s="57">
        <f t="shared" si="0"/>
        <v>5033.09</v>
      </c>
      <c r="P20" s="25">
        <v>2444</v>
      </c>
      <c r="Q20" s="110" t="s">
        <v>2369</v>
      </c>
      <c r="R20" s="21">
        <v>0</v>
      </c>
      <c r="S20" s="2"/>
    </row>
    <row r="21" spans="1:19" s="9" customFormat="1" x14ac:dyDescent="0.2">
      <c r="A21" s="7">
        <v>12</v>
      </c>
      <c r="B21" s="18">
        <v>6121</v>
      </c>
      <c r="C21" s="108" t="s">
        <v>2375</v>
      </c>
      <c r="D21" s="111" t="s">
        <v>2376</v>
      </c>
      <c r="E21" s="108" t="s">
        <v>2292</v>
      </c>
      <c r="F21" s="80" t="s">
        <v>739</v>
      </c>
      <c r="G21" s="114">
        <v>619</v>
      </c>
      <c r="H21" s="113" t="s">
        <v>1832</v>
      </c>
      <c r="I21" s="29" t="s">
        <v>19</v>
      </c>
      <c r="J21" s="107" t="s">
        <v>2377</v>
      </c>
      <c r="K21" s="109" t="s">
        <v>2378</v>
      </c>
      <c r="L21" s="32">
        <v>0</v>
      </c>
      <c r="M21" s="32">
        <v>2878</v>
      </c>
      <c r="N21" s="109" t="s">
        <v>2365</v>
      </c>
      <c r="O21" s="57">
        <f t="shared" si="0"/>
        <v>619</v>
      </c>
      <c r="P21" s="25">
        <v>164</v>
      </c>
      <c r="Q21" s="110" t="s">
        <v>2369</v>
      </c>
      <c r="R21" s="21">
        <v>0</v>
      </c>
      <c r="S21" s="2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  <mergeCell ref="A6:A8"/>
    <mergeCell ref="B6:C6"/>
    <mergeCell ref="D6:G6"/>
    <mergeCell ref="H6:H8"/>
    <mergeCell ref="I6:I8"/>
  </mergeCells>
  <pageMargins left="0.7" right="0.7" top="0.75" bottom="0.75" header="0.3" footer="0.3"/>
</worksheet>
</file>

<file path=xl/worksheets/sheet2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D434CC-B849-4985-B82B-F92327B53078}">
  <dimension ref="A1:AC28"/>
  <sheetViews>
    <sheetView workbookViewId="0">
      <selection activeCell="N21" sqref="N21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5.5" x14ac:dyDescent="0.2">
      <c r="A10" s="7">
        <v>1</v>
      </c>
      <c r="B10" s="18">
        <v>6069</v>
      </c>
      <c r="C10" s="108" t="s">
        <v>2338</v>
      </c>
      <c r="D10" s="76">
        <v>488276</v>
      </c>
      <c r="E10" s="108" t="s">
        <v>2384</v>
      </c>
      <c r="F10" s="80" t="s">
        <v>1945</v>
      </c>
      <c r="G10" s="114">
        <f>505.75</f>
        <v>505.75</v>
      </c>
      <c r="H10" s="29" t="s">
        <v>20</v>
      </c>
      <c r="I10" s="29" t="s">
        <v>19</v>
      </c>
      <c r="J10" s="107" t="s">
        <v>2385</v>
      </c>
      <c r="K10" s="109" t="s">
        <v>2347</v>
      </c>
      <c r="L10" s="32">
        <v>0</v>
      </c>
      <c r="M10" s="32">
        <v>2919</v>
      </c>
      <c r="N10" s="109" t="s">
        <v>2365</v>
      </c>
      <c r="O10" s="57">
        <f t="shared" ref="O10:O22" si="0">G10</f>
        <v>505.75</v>
      </c>
      <c r="P10" s="25">
        <v>2447</v>
      </c>
      <c r="Q10" s="110" t="s">
        <v>2383</v>
      </c>
      <c r="R10" s="21">
        <v>0</v>
      </c>
      <c r="S10" s="2"/>
    </row>
    <row r="11" spans="1:29" s="9" customFormat="1" ht="25.5" x14ac:dyDescent="0.2">
      <c r="A11" s="7">
        <v>2</v>
      </c>
      <c r="B11" s="18">
        <v>6077</v>
      </c>
      <c r="C11" s="108" t="s">
        <v>2342</v>
      </c>
      <c r="D11" s="76">
        <v>488502</v>
      </c>
      <c r="E11" s="108" t="s">
        <v>2342</v>
      </c>
      <c r="F11" s="80" t="s">
        <v>1945</v>
      </c>
      <c r="G11" s="114">
        <v>59.5</v>
      </c>
      <c r="H11" s="29" t="s">
        <v>20</v>
      </c>
      <c r="I11" s="29" t="s">
        <v>19</v>
      </c>
      <c r="J11" s="107" t="s">
        <v>2386</v>
      </c>
      <c r="K11" s="109" t="s">
        <v>2347</v>
      </c>
      <c r="L11" s="32">
        <v>0</v>
      </c>
      <c r="M11" s="32">
        <v>2918</v>
      </c>
      <c r="N11" s="109" t="s">
        <v>2365</v>
      </c>
      <c r="O11" s="57">
        <f t="shared" ref="O11" si="1">G11</f>
        <v>59.5</v>
      </c>
      <c r="P11" s="25">
        <v>2447</v>
      </c>
      <c r="Q11" s="110" t="s">
        <v>2383</v>
      </c>
      <c r="R11" s="21">
        <v>0</v>
      </c>
      <c r="S11" s="2"/>
    </row>
    <row r="12" spans="1:29" s="9" customFormat="1" x14ac:dyDescent="0.2">
      <c r="A12" s="7">
        <v>3</v>
      </c>
      <c r="B12" s="18">
        <v>6011</v>
      </c>
      <c r="C12" s="108" t="s">
        <v>2336</v>
      </c>
      <c r="D12" s="76">
        <v>7244</v>
      </c>
      <c r="E12" s="108" t="s">
        <v>2304</v>
      </c>
      <c r="F12" s="80" t="s">
        <v>1491</v>
      </c>
      <c r="G12" s="114">
        <f>400</f>
        <v>400</v>
      </c>
      <c r="H12" s="29" t="s">
        <v>20</v>
      </c>
      <c r="I12" s="29" t="s">
        <v>19</v>
      </c>
      <c r="J12" s="107" t="s">
        <v>2387</v>
      </c>
      <c r="K12" s="109" t="s">
        <v>2297</v>
      </c>
      <c r="L12" s="32">
        <v>0</v>
      </c>
      <c r="M12" s="32">
        <v>2913</v>
      </c>
      <c r="N12" s="109" t="s">
        <v>2365</v>
      </c>
      <c r="O12" s="57">
        <f t="shared" si="0"/>
        <v>400</v>
      </c>
      <c r="P12" s="25">
        <v>2448</v>
      </c>
      <c r="Q12" s="110" t="s">
        <v>2383</v>
      </c>
      <c r="R12" s="21">
        <v>0</v>
      </c>
      <c r="S12" s="2"/>
    </row>
    <row r="13" spans="1:29" s="9" customFormat="1" x14ac:dyDescent="0.2">
      <c r="A13" s="7">
        <v>4</v>
      </c>
      <c r="B13" s="18">
        <v>6095</v>
      </c>
      <c r="C13" s="108" t="s">
        <v>2388</v>
      </c>
      <c r="D13" s="76">
        <v>915</v>
      </c>
      <c r="E13" s="108" t="s">
        <v>2339</v>
      </c>
      <c r="F13" s="80" t="s">
        <v>1491</v>
      </c>
      <c r="G13" s="114">
        <v>591.54</v>
      </c>
      <c r="H13" s="29" t="s">
        <v>20</v>
      </c>
      <c r="I13" s="29" t="s">
        <v>19</v>
      </c>
      <c r="J13" s="107" t="s">
        <v>2389</v>
      </c>
      <c r="K13" s="109" t="s">
        <v>2332</v>
      </c>
      <c r="L13" s="32">
        <v>0</v>
      </c>
      <c r="M13" s="32">
        <v>2914</v>
      </c>
      <c r="N13" s="109" t="s">
        <v>2365</v>
      </c>
      <c r="O13" s="57">
        <f t="shared" ref="O13" si="2">G13</f>
        <v>591.54</v>
      </c>
      <c r="P13" s="25">
        <v>2448</v>
      </c>
      <c r="Q13" s="110" t="s">
        <v>2383</v>
      </c>
      <c r="R13" s="21">
        <v>0</v>
      </c>
      <c r="S13" s="2"/>
    </row>
    <row r="14" spans="1:29" s="9" customFormat="1" x14ac:dyDescent="0.2">
      <c r="A14" s="7">
        <v>5</v>
      </c>
      <c r="B14" s="18">
        <v>5044</v>
      </c>
      <c r="C14" s="108" t="s">
        <v>2258</v>
      </c>
      <c r="D14" s="76">
        <v>25414</v>
      </c>
      <c r="E14" s="108" t="s">
        <v>2258</v>
      </c>
      <c r="F14" s="80" t="s">
        <v>536</v>
      </c>
      <c r="G14" s="114">
        <v>606.9</v>
      </c>
      <c r="H14" s="29" t="s">
        <v>20</v>
      </c>
      <c r="I14" s="29" t="s">
        <v>19</v>
      </c>
      <c r="J14" s="107" t="s">
        <v>2390</v>
      </c>
      <c r="K14" s="109" t="s">
        <v>2268</v>
      </c>
      <c r="L14" s="32">
        <v>0</v>
      </c>
      <c r="M14" s="32">
        <v>2924</v>
      </c>
      <c r="N14" s="109" t="s">
        <v>2365</v>
      </c>
      <c r="O14" s="57">
        <f t="shared" si="0"/>
        <v>606.9</v>
      </c>
      <c r="P14" s="25">
        <v>2460</v>
      </c>
      <c r="Q14" s="110" t="s">
        <v>2383</v>
      </c>
      <c r="R14" s="21">
        <v>0</v>
      </c>
      <c r="S14" s="2"/>
    </row>
    <row r="15" spans="1:29" s="9" customFormat="1" x14ac:dyDescent="0.2">
      <c r="A15" s="7">
        <v>6</v>
      </c>
      <c r="B15" s="18">
        <v>6004</v>
      </c>
      <c r="C15" s="108" t="s">
        <v>2303</v>
      </c>
      <c r="D15" s="76">
        <v>249201830074</v>
      </c>
      <c r="E15" s="108" t="s">
        <v>2303</v>
      </c>
      <c r="F15" s="80" t="s">
        <v>142</v>
      </c>
      <c r="G15" s="114">
        <v>100</v>
      </c>
      <c r="H15" s="29" t="s">
        <v>20</v>
      </c>
      <c r="I15" s="29" t="s">
        <v>19</v>
      </c>
      <c r="J15" s="107" t="s">
        <v>2391</v>
      </c>
      <c r="K15" s="109" t="s">
        <v>2344</v>
      </c>
      <c r="L15" s="32">
        <v>0</v>
      </c>
      <c r="M15" s="32">
        <v>2911</v>
      </c>
      <c r="N15" s="109" t="s">
        <v>2365</v>
      </c>
      <c r="O15" s="57">
        <f t="shared" si="0"/>
        <v>100</v>
      </c>
      <c r="P15" s="25">
        <v>2449</v>
      </c>
      <c r="Q15" s="110" t="s">
        <v>2383</v>
      </c>
      <c r="R15" s="21">
        <v>0</v>
      </c>
      <c r="S15" s="2"/>
    </row>
    <row r="16" spans="1:29" s="9" customFormat="1" x14ac:dyDescent="0.2">
      <c r="A16" s="7">
        <v>7</v>
      </c>
      <c r="B16" s="18">
        <v>6021</v>
      </c>
      <c r="C16" s="108" t="s">
        <v>2320</v>
      </c>
      <c r="D16" s="76">
        <v>2319604</v>
      </c>
      <c r="E16" s="108" t="s">
        <v>2302</v>
      </c>
      <c r="F16" s="80" t="s">
        <v>209</v>
      </c>
      <c r="G16" s="114">
        <f>106.56</f>
        <v>106.56</v>
      </c>
      <c r="H16" s="29" t="s">
        <v>20</v>
      </c>
      <c r="I16" s="29" t="s">
        <v>19</v>
      </c>
      <c r="J16" s="107" t="s">
        <v>2392</v>
      </c>
      <c r="K16" s="109" t="s">
        <v>2335</v>
      </c>
      <c r="L16" s="32">
        <v>0</v>
      </c>
      <c r="M16" s="32">
        <v>2908</v>
      </c>
      <c r="N16" s="109" t="s">
        <v>2365</v>
      </c>
      <c r="O16" s="57">
        <f t="shared" si="0"/>
        <v>106.56</v>
      </c>
      <c r="P16" s="25">
        <v>2450</v>
      </c>
      <c r="Q16" s="110" t="s">
        <v>2383</v>
      </c>
      <c r="R16" s="21">
        <v>0</v>
      </c>
      <c r="S16" s="2"/>
    </row>
    <row r="17" spans="1:19" s="9" customFormat="1" x14ac:dyDescent="0.2">
      <c r="A17" s="7">
        <v>8</v>
      </c>
      <c r="B17" s="18">
        <v>6056</v>
      </c>
      <c r="C17" s="108" t="s">
        <v>2339</v>
      </c>
      <c r="D17" s="76">
        <v>2319885</v>
      </c>
      <c r="E17" s="108" t="s">
        <v>2342</v>
      </c>
      <c r="F17" s="80" t="s">
        <v>209</v>
      </c>
      <c r="G17" s="114">
        <v>-49.73</v>
      </c>
      <c r="H17" s="29" t="s">
        <v>20</v>
      </c>
      <c r="I17" s="29" t="s">
        <v>19</v>
      </c>
      <c r="J17" s="107" t="s">
        <v>2392</v>
      </c>
      <c r="K17" s="109" t="s">
        <v>2335</v>
      </c>
      <c r="L17" s="32">
        <v>0</v>
      </c>
      <c r="M17" s="32">
        <v>2909</v>
      </c>
      <c r="N17" s="109" t="s">
        <v>2365</v>
      </c>
      <c r="O17" s="57">
        <f t="shared" ref="O17" si="3">G17</f>
        <v>-49.73</v>
      </c>
      <c r="P17" s="25">
        <v>2450</v>
      </c>
      <c r="Q17" s="110" t="s">
        <v>2383</v>
      </c>
      <c r="R17" s="21">
        <v>0</v>
      </c>
      <c r="S17" s="2"/>
    </row>
    <row r="18" spans="1:19" s="9" customFormat="1" x14ac:dyDescent="0.2">
      <c r="A18" s="7">
        <v>9</v>
      </c>
      <c r="B18" s="18">
        <v>6030</v>
      </c>
      <c r="C18" s="108" t="s">
        <v>2384</v>
      </c>
      <c r="D18" s="76">
        <v>410944</v>
      </c>
      <c r="E18" s="108" t="s">
        <v>2269</v>
      </c>
      <c r="F18" s="80" t="s">
        <v>2379</v>
      </c>
      <c r="G18" s="114">
        <v>510.01</v>
      </c>
      <c r="H18" s="29" t="s">
        <v>20</v>
      </c>
      <c r="I18" s="29" t="s">
        <v>19</v>
      </c>
      <c r="J18" s="107" t="s">
        <v>2393</v>
      </c>
      <c r="K18" s="109" t="s">
        <v>2314</v>
      </c>
      <c r="L18" s="32">
        <v>0</v>
      </c>
      <c r="M18" s="32">
        <v>2907</v>
      </c>
      <c r="N18" s="109" t="s">
        <v>2365</v>
      </c>
      <c r="O18" s="57">
        <f t="shared" si="0"/>
        <v>510.01</v>
      </c>
      <c r="P18" s="25">
        <v>2451</v>
      </c>
      <c r="Q18" s="110" t="s">
        <v>2383</v>
      </c>
      <c r="R18" s="21">
        <v>0</v>
      </c>
      <c r="S18" s="2"/>
    </row>
    <row r="19" spans="1:19" s="9" customFormat="1" x14ac:dyDescent="0.2">
      <c r="A19" s="7">
        <v>10</v>
      </c>
      <c r="B19" s="18">
        <v>6024</v>
      </c>
      <c r="C19" s="108" t="s">
        <v>2320</v>
      </c>
      <c r="D19" s="76">
        <v>213963</v>
      </c>
      <c r="E19" s="108" t="s">
        <v>2320</v>
      </c>
      <c r="F19" s="80" t="s">
        <v>2157</v>
      </c>
      <c r="G19" s="114">
        <v>491.47</v>
      </c>
      <c r="H19" s="29" t="s">
        <v>20</v>
      </c>
      <c r="I19" s="29" t="s">
        <v>19</v>
      </c>
      <c r="J19" s="107" t="s">
        <v>2394</v>
      </c>
      <c r="K19" s="109" t="s">
        <v>2335</v>
      </c>
      <c r="L19" s="32">
        <v>0</v>
      </c>
      <c r="M19" s="32">
        <v>2910</v>
      </c>
      <c r="N19" s="109" t="s">
        <v>2365</v>
      </c>
      <c r="O19" s="57">
        <f t="shared" si="0"/>
        <v>491.47</v>
      </c>
      <c r="P19" s="25">
        <v>2452</v>
      </c>
      <c r="Q19" s="110" t="s">
        <v>2383</v>
      </c>
      <c r="R19" s="21">
        <v>0</v>
      </c>
      <c r="S19" s="2"/>
    </row>
    <row r="20" spans="1:19" s="9" customFormat="1" ht="25.5" x14ac:dyDescent="0.2">
      <c r="A20" s="7">
        <v>11</v>
      </c>
      <c r="B20" s="18">
        <v>6052</v>
      </c>
      <c r="C20" s="108" t="s">
        <v>2339</v>
      </c>
      <c r="D20" s="76">
        <v>12229</v>
      </c>
      <c r="E20" s="108" t="s">
        <v>1399</v>
      </c>
      <c r="F20" s="80" t="s">
        <v>2380</v>
      </c>
      <c r="G20" s="114">
        <v>5075.3500000000004</v>
      </c>
      <c r="H20" s="29" t="s">
        <v>20</v>
      </c>
      <c r="I20" s="29" t="s">
        <v>19</v>
      </c>
      <c r="J20" s="107" t="s">
        <v>2395</v>
      </c>
      <c r="K20" s="109" t="s">
        <v>2335</v>
      </c>
      <c r="L20" s="32">
        <v>0</v>
      </c>
      <c r="M20" s="21">
        <v>2932</v>
      </c>
      <c r="N20" s="108" t="s">
        <v>2383</v>
      </c>
      <c r="O20" s="57">
        <f t="shared" si="0"/>
        <v>5075.3500000000004</v>
      </c>
      <c r="P20" s="25">
        <v>2453</v>
      </c>
      <c r="Q20" s="110" t="s">
        <v>2383</v>
      </c>
      <c r="R20" s="21">
        <v>0</v>
      </c>
      <c r="S20" s="2"/>
    </row>
    <row r="21" spans="1:19" s="9" customFormat="1" ht="25.5" x14ac:dyDescent="0.2">
      <c r="A21" s="7">
        <v>12</v>
      </c>
      <c r="B21" s="18">
        <v>6085</v>
      </c>
      <c r="C21" s="108" t="s">
        <v>2366</v>
      </c>
      <c r="D21" s="76">
        <v>504</v>
      </c>
      <c r="E21" s="108" t="s">
        <v>2366</v>
      </c>
      <c r="F21" s="80" t="s">
        <v>1830</v>
      </c>
      <c r="G21" s="114">
        <v>180</v>
      </c>
      <c r="H21" s="29" t="s">
        <v>20</v>
      </c>
      <c r="I21" s="29" t="s">
        <v>19</v>
      </c>
      <c r="J21" s="107" t="s">
        <v>2396</v>
      </c>
      <c r="K21" s="109" t="s">
        <v>2332</v>
      </c>
      <c r="L21" s="32">
        <v>0</v>
      </c>
      <c r="M21" s="32">
        <v>2912</v>
      </c>
      <c r="N21" s="109" t="s">
        <v>2365</v>
      </c>
      <c r="O21" s="57">
        <f t="shared" si="0"/>
        <v>180</v>
      </c>
      <c r="P21" s="25">
        <v>2454</v>
      </c>
      <c r="Q21" s="110" t="s">
        <v>2383</v>
      </c>
      <c r="R21" s="21">
        <v>0</v>
      </c>
      <c r="S21" s="2"/>
    </row>
    <row r="22" spans="1:19" s="9" customFormat="1" ht="25.5" x14ac:dyDescent="0.2">
      <c r="A22" s="7">
        <v>13</v>
      </c>
      <c r="B22" s="18">
        <v>6048</v>
      </c>
      <c r="C22" s="108" t="s">
        <v>2339</v>
      </c>
      <c r="D22" s="76">
        <v>573</v>
      </c>
      <c r="E22" s="108" t="s">
        <v>2342</v>
      </c>
      <c r="F22" s="80" t="s">
        <v>2381</v>
      </c>
      <c r="G22" s="114">
        <v>8627.5</v>
      </c>
      <c r="H22" s="29" t="s">
        <v>20</v>
      </c>
      <c r="I22" s="29" t="s">
        <v>19</v>
      </c>
      <c r="J22" s="107" t="s">
        <v>2397</v>
      </c>
      <c r="K22" s="109" t="s">
        <v>2347</v>
      </c>
      <c r="L22" s="32">
        <v>0</v>
      </c>
      <c r="M22" s="32">
        <v>2917</v>
      </c>
      <c r="N22" s="109" t="s">
        <v>2365</v>
      </c>
      <c r="O22" s="57">
        <f t="shared" si="0"/>
        <v>8627.5</v>
      </c>
      <c r="P22" s="25">
        <v>2455</v>
      </c>
      <c r="Q22" s="110" t="s">
        <v>2383</v>
      </c>
      <c r="R22" s="21">
        <v>0</v>
      </c>
      <c r="S22" s="2"/>
    </row>
    <row r="23" spans="1:19" s="9" customFormat="1" ht="25.5" x14ac:dyDescent="0.2">
      <c r="A23" s="7">
        <v>14</v>
      </c>
      <c r="B23" s="18">
        <v>5028</v>
      </c>
      <c r="C23" s="108" t="s">
        <v>2292</v>
      </c>
      <c r="D23" s="76">
        <v>9084413</v>
      </c>
      <c r="E23" s="108" t="s">
        <v>2292</v>
      </c>
      <c r="F23" s="80" t="s">
        <v>232</v>
      </c>
      <c r="G23" s="114">
        <v>59500</v>
      </c>
      <c r="H23" s="29" t="s">
        <v>20</v>
      </c>
      <c r="I23" s="29" t="s">
        <v>19</v>
      </c>
      <c r="J23" s="107" t="s">
        <v>2398</v>
      </c>
      <c r="K23" s="109" t="s">
        <v>2271</v>
      </c>
      <c r="L23" s="32">
        <v>0</v>
      </c>
      <c r="M23" s="32">
        <v>2923</v>
      </c>
      <c r="N23" s="109" t="s">
        <v>2365</v>
      </c>
      <c r="O23" s="57">
        <f t="shared" ref="O23:O28" si="4">G23</f>
        <v>59500</v>
      </c>
      <c r="P23" s="25">
        <v>2461</v>
      </c>
      <c r="Q23" s="110" t="s">
        <v>2383</v>
      </c>
      <c r="R23" s="21">
        <v>0</v>
      </c>
      <c r="S23" s="2"/>
    </row>
    <row r="24" spans="1:19" s="9" customFormat="1" ht="25.5" x14ac:dyDescent="0.2">
      <c r="A24" s="7">
        <v>15</v>
      </c>
      <c r="B24" s="18">
        <v>5086</v>
      </c>
      <c r="C24" s="108" t="s">
        <v>2303</v>
      </c>
      <c r="D24" s="76">
        <v>23925</v>
      </c>
      <c r="E24" s="108" t="s">
        <v>2304</v>
      </c>
      <c r="F24" s="80" t="s">
        <v>419</v>
      </c>
      <c r="G24" s="114">
        <f>11425</f>
        <v>11425</v>
      </c>
      <c r="H24" s="29" t="s">
        <v>20</v>
      </c>
      <c r="I24" s="29" t="s">
        <v>19</v>
      </c>
      <c r="J24" s="107" t="s">
        <v>2399</v>
      </c>
      <c r="K24" s="109" t="s">
        <v>2268</v>
      </c>
      <c r="L24" s="32">
        <v>0</v>
      </c>
      <c r="M24" s="32">
        <v>2456</v>
      </c>
      <c r="N24" s="109" t="s">
        <v>2383</v>
      </c>
      <c r="O24" s="57">
        <f t="shared" si="4"/>
        <v>11425</v>
      </c>
      <c r="P24" s="25">
        <v>2456</v>
      </c>
      <c r="Q24" s="110" t="s">
        <v>2383</v>
      </c>
      <c r="R24" s="21">
        <v>0</v>
      </c>
      <c r="S24" s="2"/>
    </row>
    <row r="25" spans="1:19" s="9" customFormat="1" ht="25.5" x14ac:dyDescent="0.2">
      <c r="A25" s="7">
        <v>16</v>
      </c>
      <c r="B25" s="18">
        <v>6022</v>
      </c>
      <c r="C25" s="108" t="s">
        <v>2320</v>
      </c>
      <c r="D25" s="76">
        <v>23964</v>
      </c>
      <c r="E25" s="108" t="s">
        <v>2303</v>
      </c>
      <c r="F25" s="80" t="s">
        <v>419</v>
      </c>
      <c r="G25" s="114">
        <v>13480.53</v>
      </c>
      <c r="H25" s="29" t="s">
        <v>20</v>
      </c>
      <c r="I25" s="29" t="s">
        <v>19</v>
      </c>
      <c r="J25" s="107" t="s">
        <v>2399</v>
      </c>
      <c r="K25" s="109" t="s">
        <v>2309</v>
      </c>
      <c r="L25" s="32">
        <v>0</v>
      </c>
      <c r="M25" s="32">
        <v>2906</v>
      </c>
      <c r="N25" s="109" t="s">
        <v>2365</v>
      </c>
      <c r="O25" s="57">
        <f t="shared" si="4"/>
        <v>13480.53</v>
      </c>
      <c r="P25" s="25">
        <v>2456</v>
      </c>
      <c r="Q25" s="110" t="s">
        <v>2383</v>
      </c>
      <c r="R25" s="21">
        <v>0</v>
      </c>
      <c r="S25" s="2"/>
    </row>
    <row r="26" spans="1:19" s="9" customFormat="1" ht="25.5" x14ac:dyDescent="0.2">
      <c r="A26" s="7">
        <v>17</v>
      </c>
      <c r="B26" s="18">
        <v>6116</v>
      </c>
      <c r="C26" s="108" t="s">
        <v>2375</v>
      </c>
      <c r="D26" s="76">
        <v>223110610</v>
      </c>
      <c r="E26" s="108" t="s">
        <v>2338</v>
      </c>
      <c r="F26" s="80" t="s">
        <v>1795</v>
      </c>
      <c r="G26" s="114">
        <v>190</v>
      </c>
      <c r="H26" s="29" t="s">
        <v>20</v>
      </c>
      <c r="I26" s="29" t="s">
        <v>19</v>
      </c>
      <c r="J26" s="107" t="s">
        <v>2298</v>
      </c>
      <c r="K26" s="109" t="s">
        <v>2378</v>
      </c>
      <c r="L26" s="32">
        <v>0</v>
      </c>
      <c r="M26" s="32">
        <v>2919</v>
      </c>
      <c r="N26" s="109" t="s">
        <v>2365</v>
      </c>
      <c r="O26" s="57">
        <f t="shared" si="4"/>
        <v>190</v>
      </c>
      <c r="P26" s="25">
        <v>2457</v>
      </c>
      <c r="Q26" s="110" t="s">
        <v>2383</v>
      </c>
      <c r="R26" s="21">
        <v>0</v>
      </c>
      <c r="S26" s="2"/>
    </row>
    <row r="27" spans="1:19" s="9" customFormat="1" x14ac:dyDescent="0.2">
      <c r="A27" s="7">
        <v>18</v>
      </c>
      <c r="B27" s="18">
        <v>6087</v>
      </c>
      <c r="C27" s="108" t="s">
        <v>2366</v>
      </c>
      <c r="D27" s="76">
        <v>16901</v>
      </c>
      <c r="E27" s="108" t="s">
        <v>2303</v>
      </c>
      <c r="F27" s="80" t="s">
        <v>364</v>
      </c>
      <c r="G27" s="114">
        <v>4077.24</v>
      </c>
      <c r="H27" s="29" t="s">
        <v>20</v>
      </c>
      <c r="I27" s="29" t="s">
        <v>19</v>
      </c>
      <c r="J27" s="107" t="s">
        <v>2400</v>
      </c>
      <c r="K27" s="109" t="s">
        <v>2378</v>
      </c>
      <c r="L27" s="32">
        <v>0</v>
      </c>
      <c r="M27" s="32">
        <v>2916</v>
      </c>
      <c r="N27" s="109" t="s">
        <v>2365</v>
      </c>
      <c r="O27" s="57">
        <f t="shared" si="4"/>
        <v>4077.24</v>
      </c>
      <c r="P27" s="25">
        <v>2458</v>
      </c>
      <c r="Q27" s="110" t="s">
        <v>2383</v>
      </c>
      <c r="R27" s="21">
        <v>0</v>
      </c>
      <c r="S27" s="2"/>
    </row>
    <row r="28" spans="1:19" s="9" customFormat="1" ht="25.5" x14ac:dyDescent="0.2">
      <c r="A28" s="7">
        <v>19</v>
      </c>
      <c r="B28" s="18">
        <v>6129</v>
      </c>
      <c r="C28" s="108" t="s">
        <v>2361</v>
      </c>
      <c r="D28" s="76">
        <v>164</v>
      </c>
      <c r="E28" s="108" t="s">
        <v>2361</v>
      </c>
      <c r="F28" s="80" t="s">
        <v>2382</v>
      </c>
      <c r="G28" s="114">
        <v>49670.66</v>
      </c>
      <c r="H28" s="29" t="s">
        <v>20</v>
      </c>
      <c r="I28" s="29" t="s">
        <v>19</v>
      </c>
      <c r="J28" s="107" t="s">
        <v>2401</v>
      </c>
      <c r="K28" s="109" t="s">
        <v>2364</v>
      </c>
      <c r="L28" s="32">
        <v>0</v>
      </c>
      <c r="M28" s="32">
        <v>2922</v>
      </c>
      <c r="N28" s="109" t="s">
        <v>2365</v>
      </c>
      <c r="O28" s="57">
        <f t="shared" si="4"/>
        <v>49670.66</v>
      </c>
      <c r="P28" s="25">
        <v>2459</v>
      </c>
      <c r="Q28" s="110" t="s">
        <v>2383</v>
      </c>
      <c r="R28" s="21">
        <v>0</v>
      </c>
      <c r="S28" s="2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  <mergeCell ref="A6:A8"/>
    <mergeCell ref="B6:C6"/>
    <mergeCell ref="D6:G6"/>
    <mergeCell ref="H6:H8"/>
    <mergeCell ref="I6:I8"/>
  </mergeCells>
  <phoneticPr fontId="26" type="noConversion"/>
  <pageMargins left="0.7" right="0.7" top="0.75" bottom="0.75" header="0.3" footer="0.3"/>
</worksheet>
</file>

<file path=xl/worksheets/sheet2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F6E035-947D-4034-BE43-7D2AF5F9678F}">
  <dimension ref="A1:AC14"/>
  <sheetViews>
    <sheetView workbookViewId="0">
      <selection activeCell="M9" sqref="M9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>
        <v>5036</v>
      </c>
      <c r="C10" s="108" t="s">
        <v>2258</v>
      </c>
      <c r="D10" s="76">
        <v>2968</v>
      </c>
      <c r="E10" s="108" t="s">
        <v>2404</v>
      </c>
      <c r="F10" s="80" t="s">
        <v>2402</v>
      </c>
      <c r="G10" s="114">
        <v>1200</v>
      </c>
      <c r="H10" s="29" t="s">
        <v>20</v>
      </c>
      <c r="I10" s="29" t="s">
        <v>19</v>
      </c>
      <c r="J10" s="107" t="s">
        <v>1814</v>
      </c>
      <c r="K10" s="109" t="s">
        <v>2256</v>
      </c>
      <c r="L10" s="32">
        <v>0</v>
      </c>
      <c r="M10" s="32">
        <v>2734</v>
      </c>
      <c r="N10" s="109" t="s">
        <v>2335</v>
      </c>
      <c r="O10" s="57">
        <f t="shared" ref="O10:O12" si="0">G10</f>
        <v>1200</v>
      </c>
      <c r="P10" s="25">
        <v>2462</v>
      </c>
      <c r="Q10" s="110" t="s">
        <v>2405</v>
      </c>
      <c r="R10" s="21">
        <v>0</v>
      </c>
      <c r="S10" s="2"/>
    </row>
    <row r="11" spans="1:29" s="9" customFormat="1" x14ac:dyDescent="0.2">
      <c r="A11" s="7">
        <v>2</v>
      </c>
      <c r="B11" s="18">
        <v>6008</v>
      </c>
      <c r="C11" s="108" t="s">
        <v>2336</v>
      </c>
      <c r="D11" s="76">
        <v>11049265</v>
      </c>
      <c r="E11" s="108" t="s">
        <v>2333</v>
      </c>
      <c r="F11" s="80" t="s">
        <v>1484</v>
      </c>
      <c r="G11" s="114">
        <v>465.05</v>
      </c>
      <c r="H11" s="29" t="s">
        <v>20</v>
      </c>
      <c r="I11" s="29" t="s">
        <v>19</v>
      </c>
      <c r="J11" s="107" t="s">
        <v>2406</v>
      </c>
      <c r="K11" s="109" t="s">
        <v>2331</v>
      </c>
      <c r="L11" s="32">
        <v>0</v>
      </c>
      <c r="M11" s="32">
        <v>2931</v>
      </c>
      <c r="N11" s="109" t="s">
        <v>2249</v>
      </c>
      <c r="O11" s="57">
        <f t="shared" si="0"/>
        <v>465.05</v>
      </c>
      <c r="P11" s="25">
        <v>2465</v>
      </c>
      <c r="Q11" s="110" t="s">
        <v>2405</v>
      </c>
      <c r="R11" s="21">
        <v>0</v>
      </c>
      <c r="S11" s="2"/>
    </row>
    <row r="12" spans="1:29" s="9" customFormat="1" x14ac:dyDescent="0.2">
      <c r="A12" s="7">
        <v>3</v>
      </c>
      <c r="B12" s="18">
        <v>5041</v>
      </c>
      <c r="C12" s="108" t="s">
        <v>2258</v>
      </c>
      <c r="D12" s="76">
        <v>9084409</v>
      </c>
      <c r="E12" s="108" t="s">
        <v>2290</v>
      </c>
      <c r="F12" s="80" t="s">
        <v>2403</v>
      </c>
      <c r="G12" s="114">
        <f>6941.66</f>
        <v>6941.66</v>
      </c>
      <c r="H12" s="29" t="s">
        <v>20</v>
      </c>
      <c r="I12" s="29" t="s">
        <v>19</v>
      </c>
      <c r="J12" s="107" t="s">
        <v>1758</v>
      </c>
      <c r="K12" s="109" t="s">
        <v>2297</v>
      </c>
      <c r="L12" s="32">
        <v>0</v>
      </c>
      <c r="M12" s="32">
        <v>2713</v>
      </c>
      <c r="N12" s="109" t="s">
        <v>2407</v>
      </c>
      <c r="O12" s="57">
        <f t="shared" si="0"/>
        <v>6941.66</v>
      </c>
      <c r="P12" s="25">
        <v>2463</v>
      </c>
      <c r="Q12" s="110" t="s">
        <v>2405</v>
      </c>
      <c r="R12" s="21">
        <v>0</v>
      </c>
      <c r="S12" s="2"/>
    </row>
    <row r="13" spans="1:29" s="9" customFormat="1" x14ac:dyDescent="0.2">
      <c r="A13" s="7">
        <v>4</v>
      </c>
      <c r="B13" s="18">
        <v>5042</v>
      </c>
      <c r="C13" s="108" t="s">
        <v>2258</v>
      </c>
      <c r="D13" s="76">
        <v>9084410</v>
      </c>
      <c r="E13" s="108" t="s">
        <v>2290</v>
      </c>
      <c r="F13" s="80" t="s">
        <v>2403</v>
      </c>
      <c r="G13" s="114">
        <v>2975</v>
      </c>
      <c r="H13" s="29" t="s">
        <v>20</v>
      </c>
      <c r="I13" s="29" t="s">
        <v>19</v>
      </c>
      <c r="J13" s="107" t="s">
        <v>2408</v>
      </c>
      <c r="K13" s="109" t="s">
        <v>2297</v>
      </c>
      <c r="L13" s="32">
        <v>0</v>
      </c>
      <c r="M13" s="32">
        <v>2715</v>
      </c>
      <c r="N13" s="109" t="s">
        <v>2331</v>
      </c>
      <c r="O13" s="57">
        <f t="shared" ref="O13:O14" si="1">G13</f>
        <v>2975</v>
      </c>
      <c r="P13" s="25">
        <v>2463</v>
      </c>
      <c r="Q13" s="110" t="s">
        <v>2405</v>
      </c>
      <c r="R13" s="21">
        <v>0</v>
      </c>
      <c r="S13" s="2"/>
    </row>
    <row r="14" spans="1:29" s="9" customFormat="1" x14ac:dyDescent="0.2">
      <c r="A14" s="7">
        <v>5</v>
      </c>
      <c r="B14" s="18">
        <v>5043</v>
      </c>
      <c r="C14" s="108" t="s">
        <v>2258</v>
      </c>
      <c r="D14" s="76">
        <v>9084411</v>
      </c>
      <c r="E14" s="108" t="s">
        <v>2290</v>
      </c>
      <c r="F14" s="80" t="s">
        <v>2403</v>
      </c>
      <c r="G14" s="114">
        <v>7933.34</v>
      </c>
      <c r="H14" s="29" t="s">
        <v>20</v>
      </c>
      <c r="I14" s="29" t="s">
        <v>19</v>
      </c>
      <c r="J14" s="107" t="s">
        <v>2409</v>
      </c>
      <c r="K14" s="109" t="s">
        <v>2297</v>
      </c>
      <c r="L14" s="32">
        <v>0</v>
      </c>
      <c r="M14" s="32">
        <v>2714</v>
      </c>
      <c r="N14" s="109" t="s">
        <v>2331</v>
      </c>
      <c r="O14" s="57">
        <f t="shared" si="1"/>
        <v>7933.34</v>
      </c>
      <c r="P14" s="25">
        <v>2463</v>
      </c>
      <c r="Q14" s="110" t="s">
        <v>2405</v>
      </c>
      <c r="R14" s="21">
        <v>0</v>
      </c>
      <c r="S14" s="2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  <mergeCell ref="A6:A8"/>
    <mergeCell ref="B6:C6"/>
    <mergeCell ref="D6:G6"/>
    <mergeCell ref="H6:H8"/>
    <mergeCell ref="I6:I8"/>
  </mergeCells>
  <pageMargins left="0.7" right="0.7" top="0.75" bottom="0.75" header="0.3" footer="0.3"/>
</worksheet>
</file>

<file path=xl/worksheets/sheet2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A24E30-802E-418D-AEB2-C5AF27C2625B}">
  <dimension ref="A1:AC17"/>
  <sheetViews>
    <sheetView topLeftCell="A6" workbookViewId="0">
      <selection activeCell="G9" sqref="G9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>
        <v>6107</v>
      </c>
      <c r="C10" s="108" t="s">
        <v>2367</v>
      </c>
      <c r="D10" s="76">
        <v>110018987759</v>
      </c>
      <c r="E10" s="108" t="s">
        <v>2414</v>
      </c>
      <c r="F10" s="80" t="s">
        <v>2216</v>
      </c>
      <c r="G10" s="114">
        <v>9094.7999999999993</v>
      </c>
      <c r="H10" s="29" t="s">
        <v>20</v>
      </c>
      <c r="I10" s="29" t="s">
        <v>19</v>
      </c>
      <c r="J10" s="107" t="s">
        <v>2411</v>
      </c>
      <c r="K10" s="109" t="s">
        <v>2383</v>
      </c>
      <c r="L10" s="32">
        <v>0</v>
      </c>
      <c r="M10" s="32">
        <v>2941</v>
      </c>
      <c r="N10" s="109" t="s">
        <v>2405</v>
      </c>
      <c r="O10" s="57">
        <f t="shared" ref="O10:O17" si="0">G10</f>
        <v>9094.7999999999993</v>
      </c>
      <c r="P10" s="25">
        <v>2469</v>
      </c>
      <c r="Q10" s="110" t="s">
        <v>2412</v>
      </c>
      <c r="R10" s="21">
        <v>0</v>
      </c>
      <c r="S10" s="2"/>
    </row>
    <row r="11" spans="1:29" s="9" customFormat="1" ht="24" x14ac:dyDescent="0.2">
      <c r="A11" s="7">
        <v>2</v>
      </c>
      <c r="B11" s="18">
        <v>5095</v>
      </c>
      <c r="C11" s="108" t="s">
        <v>2258</v>
      </c>
      <c r="D11" s="76">
        <v>6283</v>
      </c>
      <c r="E11" s="108" t="s">
        <v>2258</v>
      </c>
      <c r="F11" s="80" t="s">
        <v>1690</v>
      </c>
      <c r="G11" s="114">
        <v>2385.36</v>
      </c>
      <c r="H11" s="29" t="s">
        <v>20</v>
      </c>
      <c r="I11" s="29" t="s">
        <v>19</v>
      </c>
      <c r="J11" s="107" t="s">
        <v>1842</v>
      </c>
      <c r="K11" s="109" t="s">
        <v>2331</v>
      </c>
      <c r="L11" s="32">
        <v>0</v>
      </c>
      <c r="M11" s="32">
        <v>2942</v>
      </c>
      <c r="N11" s="109" t="s">
        <v>2405</v>
      </c>
      <c r="O11" s="57">
        <f t="shared" si="0"/>
        <v>2385.36</v>
      </c>
      <c r="P11" s="25">
        <v>2470</v>
      </c>
      <c r="Q11" s="110" t="s">
        <v>2412</v>
      </c>
      <c r="R11" s="21">
        <v>0</v>
      </c>
      <c r="S11" s="2"/>
    </row>
    <row r="12" spans="1:29" s="9" customFormat="1" ht="24" x14ac:dyDescent="0.2">
      <c r="A12" s="7">
        <v>3</v>
      </c>
      <c r="B12" s="18">
        <v>5094</v>
      </c>
      <c r="C12" s="108" t="s">
        <v>2303</v>
      </c>
      <c r="D12" s="76">
        <v>6248</v>
      </c>
      <c r="E12" s="108" t="s">
        <v>2292</v>
      </c>
      <c r="F12" s="80" t="s">
        <v>1690</v>
      </c>
      <c r="G12" s="114">
        <f>2629.18</f>
        <v>2629.18</v>
      </c>
      <c r="H12" s="29" t="s">
        <v>20</v>
      </c>
      <c r="I12" s="29" t="s">
        <v>19</v>
      </c>
      <c r="J12" s="107" t="s">
        <v>1842</v>
      </c>
      <c r="K12" s="109" t="s">
        <v>2331</v>
      </c>
      <c r="L12" s="32">
        <v>0</v>
      </c>
      <c r="M12" s="32">
        <v>2943</v>
      </c>
      <c r="N12" s="109" t="s">
        <v>2405</v>
      </c>
      <c r="O12" s="57">
        <f t="shared" ref="O12" si="1">G12</f>
        <v>2629.18</v>
      </c>
      <c r="P12" s="25">
        <v>2470</v>
      </c>
      <c r="Q12" s="110" t="s">
        <v>2412</v>
      </c>
      <c r="R12" s="21">
        <v>0</v>
      </c>
      <c r="S12" s="2"/>
    </row>
    <row r="13" spans="1:29" s="9" customFormat="1" x14ac:dyDescent="0.2">
      <c r="A13" s="7">
        <v>4</v>
      </c>
      <c r="B13" s="18">
        <v>6058</v>
      </c>
      <c r="C13" s="108" t="s">
        <v>2339</v>
      </c>
      <c r="D13" s="76">
        <v>14203242</v>
      </c>
      <c r="E13" s="108" t="s">
        <v>2320</v>
      </c>
      <c r="F13" s="80" t="s">
        <v>1187</v>
      </c>
      <c r="G13" s="114">
        <v>1418.85</v>
      </c>
      <c r="H13" s="29" t="s">
        <v>20</v>
      </c>
      <c r="I13" s="29" t="s">
        <v>19</v>
      </c>
      <c r="J13" s="107" t="s">
        <v>2410</v>
      </c>
      <c r="K13" s="109" t="s">
        <v>2413</v>
      </c>
      <c r="L13" s="32">
        <v>0</v>
      </c>
      <c r="M13" s="32">
        <v>2946</v>
      </c>
      <c r="N13" s="109" t="s">
        <v>2405</v>
      </c>
      <c r="O13" s="57">
        <f t="shared" si="0"/>
        <v>1418.85</v>
      </c>
      <c r="P13" s="25">
        <v>2471</v>
      </c>
      <c r="Q13" s="110" t="s">
        <v>2412</v>
      </c>
      <c r="R13" s="21">
        <v>0</v>
      </c>
      <c r="S13" s="2"/>
    </row>
    <row r="14" spans="1:29" s="9" customFormat="1" x14ac:dyDescent="0.2">
      <c r="A14" s="7">
        <v>5</v>
      </c>
      <c r="B14" s="18">
        <v>5081</v>
      </c>
      <c r="C14" s="108" t="s">
        <v>2333</v>
      </c>
      <c r="D14" s="76">
        <v>225024</v>
      </c>
      <c r="E14" s="108" t="s">
        <v>2269</v>
      </c>
      <c r="F14" s="80" t="s">
        <v>1528</v>
      </c>
      <c r="G14" s="114">
        <f>3310.25</f>
        <v>3310.25</v>
      </c>
      <c r="H14" s="29" t="s">
        <v>20</v>
      </c>
      <c r="I14" s="29" t="s">
        <v>19</v>
      </c>
      <c r="J14" s="107" t="s">
        <v>1842</v>
      </c>
      <c r="K14" s="109" t="s">
        <v>2271</v>
      </c>
      <c r="L14" s="32">
        <v>0</v>
      </c>
      <c r="M14" s="32">
        <v>2956</v>
      </c>
      <c r="N14" s="109" t="s">
        <v>2405</v>
      </c>
      <c r="O14" s="57">
        <f t="shared" si="0"/>
        <v>3310.25</v>
      </c>
      <c r="P14" s="25">
        <v>2472</v>
      </c>
      <c r="Q14" s="110" t="s">
        <v>2412</v>
      </c>
      <c r="R14" s="21">
        <v>0</v>
      </c>
      <c r="S14" s="2"/>
    </row>
    <row r="15" spans="1:29" s="9" customFormat="1" x14ac:dyDescent="0.2">
      <c r="A15" s="7">
        <v>6</v>
      </c>
      <c r="B15" s="18">
        <v>5082</v>
      </c>
      <c r="C15" s="108" t="s">
        <v>2333</v>
      </c>
      <c r="D15" s="76">
        <v>224992</v>
      </c>
      <c r="E15" s="108" t="s">
        <v>2269</v>
      </c>
      <c r="F15" s="80" t="s">
        <v>1528</v>
      </c>
      <c r="G15" s="114">
        <v>2974.47</v>
      </c>
      <c r="H15" s="29" t="s">
        <v>20</v>
      </c>
      <c r="I15" s="29" t="s">
        <v>19</v>
      </c>
      <c r="J15" s="107" t="s">
        <v>1842</v>
      </c>
      <c r="K15" s="109" t="s">
        <v>2271</v>
      </c>
      <c r="L15" s="32">
        <v>0</v>
      </c>
      <c r="M15" s="32">
        <v>2957</v>
      </c>
      <c r="N15" s="109" t="s">
        <v>2405</v>
      </c>
      <c r="O15" s="57">
        <f t="shared" ref="O15:O16" si="2">G15</f>
        <v>2974.47</v>
      </c>
      <c r="P15" s="25">
        <v>2472</v>
      </c>
      <c r="Q15" s="110" t="s">
        <v>2412</v>
      </c>
      <c r="R15" s="21">
        <v>0</v>
      </c>
      <c r="S15" s="2"/>
    </row>
    <row r="16" spans="1:29" s="9" customFormat="1" x14ac:dyDescent="0.2">
      <c r="A16" s="7">
        <v>7</v>
      </c>
      <c r="B16" s="18">
        <v>5083</v>
      </c>
      <c r="C16" s="108" t="s">
        <v>2333</v>
      </c>
      <c r="D16" s="76">
        <v>225118</v>
      </c>
      <c r="E16" s="108" t="s">
        <v>2292</v>
      </c>
      <c r="F16" s="80" t="s">
        <v>1528</v>
      </c>
      <c r="G16" s="114">
        <v>2117.2600000000002</v>
      </c>
      <c r="H16" s="29" t="s">
        <v>20</v>
      </c>
      <c r="I16" s="29" t="s">
        <v>19</v>
      </c>
      <c r="J16" s="107" t="s">
        <v>1842</v>
      </c>
      <c r="K16" s="109" t="s">
        <v>2271</v>
      </c>
      <c r="L16" s="32">
        <v>0</v>
      </c>
      <c r="M16" s="32">
        <v>2958</v>
      </c>
      <c r="N16" s="109" t="s">
        <v>2405</v>
      </c>
      <c r="O16" s="57">
        <f t="shared" si="2"/>
        <v>2117.2600000000002</v>
      </c>
      <c r="P16" s="25">
        <v>2472</v>
      </c>
      <c r="Q16" s="110" t="s">
        <v>2412</v>
      </c>
      <c r="R16" s="21">
        <v>0</v>
      </c>
      <c r="S16" s="2"/>
    </row>
    <row r="17" spans="1:19" s="9" customFormat="1" x14ac:dyDescent="0.2">
      <c r="A17" s="7">
        <v>8</v>
      </c>
      <c r="B17" s="18">
        <v>5085</v>
      </c>
      <c r="C17" s="108" t="s">
        <v>2303</v>
      </c>
      <c r="D17" s="76">
        <v>139892</v>
      </c>
      <c r="E17" s="108" t="s">
        <v>2257</v>
      </c>
      <c r="F17" s="80" t="s">
        <v>148</v>
      </c>
      <c r="G17" s="114">
        <v>1876.99</v>
      </c>
      <c r="H17" s="29" t="s">
        <v>20</v>
      </c>
      <c r="I17" s="29" t="s">
        <v>19</v>
      </c>
      <c r="J17" s="107" t="s">
        <v>1842</v>
      </c>
      <c r="K17" s="109" t="s">
        <v>2297</v>
      </c>
      <c r="L17" s="32">
        <v>0</v>
      </c>
      <c r="M17" s="32">
        <v>2959</v>
      </c>
      <c r="N17" s="109" t="s">
        <v>2405</v>
      </c>
      <c r="O17" s="57">
        <f t="shared" si="0"/>
        <v>1876.99</v>
      </c>
      <c r="P17" s="25">
        <v>2473</v>
      </c>
      <c r="Q17" s="110" t="s">
        <v>2412</v>
      </c>
      <c r="R17" s="21">
        <v>0</v>
      </c>
      <c r="S17" s="2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  <mergeCell ref="A6:A8"/>
    <mergeCell ref="B6:C6"/>
    <mergeCell ref="D6:G6"/>
    <mergeCell ref="H6:H8"/>
    <mergeCell ref="I6:I8"/>
  </mergeCells>
  <pageMargins left="0.7" right="0.7" top="0.75" bottom="0.75" header="0.3" footer="0.3"/>
</worksheet>
</file>

<file path=xl/worksheets/sheet2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0CE03A-69BC-4E2E-B78C-F72E7F04C97C}">
  <dimension ref="A1:AC11"/>
  <sheetViews>
    <sheetView workbookViewId="0">
      <selection activeCell="I13" sqref="I13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>
        <v>6144</v>
      </c>
      <c r="C10" s="108" t="s">
        <v>2415</v>
      </c>
      <c r="D10" s="76">
        <v>202301476</v>
      </c>
      <c r="E10" s="108" t="s">
        <v>2361</v>
      </c>
      <c r="F10" s="80" t="s">
        <v>191</v>
      </c>
      <c r="G10" s="114">
        <v>1110</v>
      </c>
      <c r="H10" s="113" t="s">
        <v>133</v>
      </c>
      <c r="I10" s="29" t="s">
        <v>19</v>
      </c>
      <c r="J10" s="107" t="s">
        <v>1816</v>
      </c>
      <c r="K10" s="109" t="s">
        <v>2369</v>
      </c>
      <c r="L10" s="32">
        <v>0</v>
      </c>
      <c r="M10" s="32">
        <v>2965</v>
      </c>
      <c r="N10" s="109" t="s">
        <v>2256</v>
      </c>
      <c r="O10" s="57">
        <f t="shared" ref="O10:O11" si="0">G10</f>
        <v>1110</v>
      </c>
      <c r="P10" s="25">
        <v>171</v>
      </c>
      <c r="Q10" s="110" t="s">
        <v>2416</v>
      </c>
      <c r="R10" s="21">
        <v>0</v>
      </c>
      <c r="S10" s="2"/>
    </row>
    <row r="11" spans="1:29" s="9" customFormat="1" x14ac:dyDescent="0.2">
      <c r="A11" s="7">
        <v>2</v>
      </c>
      <c r="B11" s="18">
        <v>5084</v>
      </c>
      <c r="C11" s="108" t="s">
        <v>2333</v>
      </c>
      <c r="D11" s="76">
        <v>225113</v>
      </c>
      <c r="E11" s="108" t="s">
        <v>2292</v>
      </c>
      <c r="F11" s="80" t="s">
        <v>1528</v>
      </c>
      <c r="G11" s="114">
        <v>3301.94</v>
      </c>
      <c r="H11" s="29" t="s">
        <v>20</v>
      </c>
      <c r="I11" s="29" t="s">
        <v>19</v>
      </c>
      <c r="J11" s="107" t="s">
        <v>1842</v>
      </c>
      <c r="K11" s="109" t="s">
        <v>2271</v>
      </c>
      <c r="L11" s="32">
        <v>0</v>
      </c>
      <c r="M11" s="32">
        <v>2964</v>
      </c>
      <c r="N11" s="109" t="s">
        <v>2256</v>
      </c>
      <c r="O11" s="57">
        <f t="shared" si="0"/>
        <v>3301.94</v>
      </c>
      <c r="P11" s="25">
        <v>2479</v>
      </c>
      <c r="Q11" s="110" t="s">
        <v>2416</v>
      </c>
      <c r="R11" s="21">
        <v>0</v>
      </c>
      <c r="S11" s="2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  <mergeCell ref="A6:A8"/>
    <mergeCell ref="B6:C6"/>
    <mergeCell ref="D6:G6"/>
    <mergeCell ref="H6:H8"/>
    <mergeCell ref="I6:I8"/>
  </mergeCells>
  <pageMargins left="0.7" right="0.7" top="0.75" bottom="0.75" header="0.3" footer="0.3"/>
</worksheet>
</file>

<file path=xl/worksheets/sheet2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E9B573-94BB-4D5F-A461-53E7B5B8C90A}">
  <dimension ref="A1:AC32"/>
  <sheetViews>
    <sheetView workbookViewId="0">
      <selection activeCell="J17" sqref="J17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>
        <v>6023</v>
      </c>
      <c r="C10" s="108" t="s">
        <v>2320</v>
      </c>
      <c r="D10" s="76">
        <v>721</v>
      </c>
      <c r="E10" s="108" t="s">
        <v>2320</v>
      </c>
      <c r="F10" s="80" t="s">
        <v>2417</v>
      </c>
      <c r="G10" s="114">
        <v>6497.4</v>
      </c>
      <c r="H10" s="29" t="s">
        <v>20</v>
      </c>
      <c r="I10" s="29" t="s">
        <v>19</v>
      </c>
      <c r="J10" s="107" t="s">
        <v>2422</v>
      </c>
      <c r="K10" s="109" t="s">
        <v>2309</v>
      </c>
      <c r="L10" s="32">
        <v>0</v>
      </c>
      <c r="M10" s="32">
        <v>2987</v>
      </c>
      <c r="N10" s="109" t="s">
        <v>2424</v>
      </c>
      <c r="O10" s="57">
        <f t="shared" ref="O10:O32" si="0">G10</f>
        <v>6497.4</v>
      </c>
      <c r="P10" s="25">
        <v>2488</v>
      </c>
      <c r="Q10" s="110" t="s">
        <v>2423</v>
      </c>
      <c r="R10" s="21">
        <v>0</v>
      </c>
      <c r="S10" s="2"/>
    </row>
    <row r="11" spans="1:29" s="9" customFormat="1" ht="25.5" x14ac:dyDescent="0.2">
      <c r="A11" s="7">
        <v>2</v>
      </c>
      <c r="B11" s="18">
        <v>40442</v>
      </c>
      <c r="C11" s="108" t="s">
        <v>2426</v>
      </c>
      <c r="D11" s="76">
        <v>7705</v>
      </c>
      <c r="E11" s="108" t="s">
        <v>2427</v>
      </c>
      <c r="F11" s="80" t="s">
        <v>1491</v>
      </c>
      <c r="G11" s="114">
        <v>3200</v>
      </c>
      <c r="H11" s="29" t="s">
        <v>20</v>
      </c>
      <c r="I11" s="29" t="s">
        <v>19</v>
      </c>
      <c r="J11" s="107" t="s">
        <v>2425</v>
      </c>
      <c r="K11" s="109" t="s">
        <v>2424</v>
      </c>
      <c r="L11" s="32">
        <v>0</v>
      </c>
      <c r="M11" s="32">
        <v>2990</v>
      </c>
      <c r="N11" s="109" t="s">
        <v>2424</v>
      </c>
      <c r="O11" s="57">
        <f t="shared" si="0"/>
        <v>3200</v>
      </c>
      <c r="P11" s="25">
        <v>2489</v>
      </c>
      <c r="Q11" s="110" t="s">
        <v>2423</v>
      </c>
      <c r="R11" s="21">
        <v>0</v>
      </c>
      <c r="S11" s="2"/>
    </row>
    <row r="12" spans="1:29" s="9" customFormat="1" ht="24" x14ac:dyDescent="0.2">
      <c r="A12" s="7">
        <v>3</v>
      </c>
      <c r="B12" s="18">
        <v>6092</v>
      </c>
      <c r="C12" s="108" t="s">
        <v>2388</v>
      </c>
      <c r="D12" s="76">
        <v>11052451</v>
      </c>
      <c r="E12" s="108" t="s">
        <v>2338</v>
      </c>
      <c r="F12" s="80" t="s">
        <v>1484</v>
      </c>
      <c r="G12" s="114">
        <v>160.22999999999999</v>
      </c>
      <c r="H12" s="29" t="s">
        <v>20</v>
      </c>
      <c r="I12" s="29" t="s">
        <v>19</v>
      </c>
      <c r="J12" s="80" t="s">
        <v>2420</v>
      </c>
      <c r="K12" s="109" t="s">
        <v>2369</v>
      </c>
      <c r="L12" s="32">
        <v>0</v>
      </c>
      <c r="M12" s="32">
        <v>2988</v>
      </c>
      <c r="N12" s="109" t="s">
        <v>2424</v>
      </c>
      <c r="O12" s="57">
        <f t="shared" si="0"/>
        <v>160.22999999999999</v>
      </c>
      <c r="P12" s="25">
        <v>2490</v>
      </c>
      <c r="Q12" s="110" t="s">
        <v>2423</v>
      </c>
      <c r="R12" s="21">
        <v>0</v>
      </c>
      <c r="S12" s="2"/>
    </row>
    <row r="13" spans="1:29" s="9" customFormat="1" x14ac:dyDescent="0.2">
      <c r="A13" s="7">
        <v>4</v>
      </c>
      <c r="B13" s="18">
        <v>6005</v>
      </c>
      <c r="C13" s="108" t="s">
        <v>2303</v>
      </c>
      <c r="D13" s="76">
        <v>27575</v>
      </c>
      <c r="E13" s="108" t="s">
        <v>2303</v>
      </c>
      <c r="F13" s="80" t="s">
        <v>2418</v>
      </c>
      <c r="G13" s="114">
        <f>3965.42</f>
        <v>3965.42</v>
      </c>
      <c r="H13" s="29" t="s">
        <v>20</v>
      </c>
      <c r="I13" s="29" t="s">
        <v>19</v>
      </c>
      <c r="J13" s="80" t="s">
        <v>2421</v>
      </c>
      <c r="K13" s="109" t="s">
        <v>2331</v>
      </c>
      <c r="L13" s="32">
        <v>0</v>
      </c>
      <c r="M13" s="32">
        <v>2996</v>
      </c>
      <c r="N13" s="109" t="s">
        <v>2424</v>
      </c>
      <c r="O13" s="57">
        <f t="shared" si="0"/>
        <v>3965.42</v>
      </c>
      <c r="P13" s="25">
        <v>2495</v>
      </c>
      <c r="Q13" s="110" t="s">
        <v>2423</v>
      </c>
      <c r="R13" s="21">
        <v>0</v>
      </c>
      <c r="S13" s="2"/>
    </row>
    <row r="14" spans="1:29" s="9" customFormat="1" x14ac:dyDescent="0.2">
      <c r="A14" s="7">
        <v>5</v>
      </c>
      <c r="B14" s="18">
        <v>6006</v>
      </c>
      <c r="C14" s="108" t="s">
        <v>2303</v>
      </c>
      <c r="D14" s="76">
        <v>27574</v>
      </c>
      <c r="E14" s="108" t="s">
        <v>2303</v>
      </c>
      <c r="F14" s="80" t="s">
        <v>2418</v>
      </c>
      <c r="G14" s="114">
        <v>5108.34</v>
      </c>
      <c r="H14" s="29" t="s">
        <v>20</v>
      </c>
      <c r="I14" s="29" t="s">
        <v>19</v>
      </c>
      <c r="J14" s="80" t="s">
        <v>2421</v>
      </c>
      <c r="K14" s="109" t="s">
        <v>2331</v>
      </c>
      <c r="L14" s="32">
        <v>0</v>
      </c>
      <c r="M14" s="32">
        <v>2997</v>
      </c>
      <c r="N14" s="109" t="s">
        <v>2424</v>
      </c>
      <c r="O14" s="57">
        <f t="shared" ref="O14:O16" si="1">G14</f>
        <v>5108.34</v>
      </c>
      <c r="P14" s="25">
        <v>2495</v>
      </c>
      <c r="Q14" s="110" t="s">
        <v>2423</v>
      </c>
      <c r="R14" s="21">
        <v>0</v>
      </c>
      <c r="S14" s="2"/>
    </row>
    <row r="15" spans="1:29" s="9" customFormat="1" x14ac:dyDescent="0.2">
      <c r="A15" s="7">
        <v>6</v>
      </c>
      <c r="B15" s="18">
        <v>6071</v>
      </c>
      <c r="C15" s="108" t="s">
        <v>2338</v>
      </c>
      <c r="D15" s="76">
        <v>27596</v>
      </c>
      <c r="E15" s="108" t="s">
        <v>2342</v>
      </c>
      <c r="F15" s="80" t="s">
        <v>2418</v>
      </c>
      <c r="G15" s="114">
        <v>1560.94</v>
      </c>
      <c r="H15" s="29" t="s">
        <v>20</v>
      </c>
      <c r="I15" s="29" t="s">
        <v>19</v>
      </c>
      <c r="J15" s="80" t="s">
        <v>2421</v>
      </c>
      <c r="K15" s="109" t="s">
        <v>2332</v>
      </c>
      <c r="L15" s="32">
        <v>0</v>
      </c>
      <c r="M15" s="32">
        <v>2994</v>
      </c>
      <c r="N15" s="109" t="s">
        <v>2424</v>
      </c>
      <c r="O15" s="57">
        <f t="shared" si="1"/>
        <v>1560.94</v>
      </c>
      <c r="P15" s="25">
        <v>2495</v>
      </c>
      <c r="Q15" s="110" t="s">
        <v>2423</v>
      </c>
      <c r="R15" s="21">
        <v>0</v>
      </c>
      <c r="S15" s="2"/>
    </row>
    <row r="16" spans="1:29" s="9" customFormat="1" x14ac:dyDescent="0.2">
      <c r="A16" s="7">
        <v>7</v>
      </c>
      <c r="B16" s="18">
        <v>6120</v>
      </c>
      <c r="C16" s="108" t="s">
        <v>2375</v>
      </c>
      <c r="D16" s="76">
        <v>27618</v>
      </c>
      <c r="E16" s="108" t="s">
        <v>2367</v>
      </c>
      <c r="F16" s="80" t="s">
        <v>2418</v>
      </c>
      <c r="G16" s="114">
        <v>2007.97</v>
      </c>
      <c r="H16" s="29" t="s">
        <v>20</v>
      </c>
      <c r="I16" s="29" t="s">
        <v>19</v>
      </c>
      <c r="J16" s="80" t="s">
        <v>2421</v>
      </c>
      <c r="K16" s="109" t="s">
        <v>2378</v>
      </c>
      <c r="L16" s="32">
        <v>0</v>
      </c>
      <c r="M16" s="32">
        <v>2995</v>
      </c>
      <c r="N16" s="109" t="s">
        <v>2424</v>
      </c>
      <c r="O16" s="57">
        <f t="shared" si="1"/>
        <v>2007.97</v>
      </c>
      <c r="P16" s="25">
        <v>2495</v>
      </c>
      <c r="Q16" s="110" t="s">
        <v>2423</v>
      </c>
      <c r="R16" s="21">
        <v>0</v>
      </c>
      <c r="S16" s="2"/>
    </row>
    <row r="17" spans="1:19" s="9" customFormat="1" ht="24" x14ac:dyDescent="0.2">
      <c r="A17" s="7">
        <v>8</v>
      </c>
      <c r="B17" s="18">
        <v>6125</v>
      </c>
      <c r="C17" s="108" t="s">
        <v>2361</v>
      </c>
      <c r="D17" s="76">
        <v>6567</v>
      </c>
      <c r="E17" s="108" t="s">
        <v>2388</v>
      </c>
      <c r="F17" s="80" t="s">
        <v>1690</v>
      </c>
      <c r="G17" s="114">
        <f>795.36</f>
        <v>795.36</v>
      </c>
      <c r="H17" s="29" t="s">
        <v>20</v>
      </c>
      <c r="I17" s="29" t="s">
        <v>19</v>
      </c>
      <c r="J17" s="80" t="s">
        <v>2421</v>
      </c>
      <c r="K17" s="109" t="s">
        <v>2364</v>
      </c>
      <c r="L17" s="32">
        <v>0</v>
      </c>
      <c r="M17" s="32">
        <v>2993</v>
      </c>
      <c r="N17" s="109" t="s">
        <v>2424</v>
      </c>
      <c r="O17" s="57">
        <f t="shared" si="0"/>
        <v>795.36</v>
      </c>
      <c r="P17" s="25">
        <v>2492</v>
      </c>
      <c r="Q17" s="110" t="s">
        <v>2423</v>
      </c>
      <c r="R17" s="21">
        <v>0</v>
      </c>
      <c r="S17" s="2"/>
    </row>
    <row r="18" spans="1:19" s="9" customFormat="1" ht="24" x14ac:dyDescent="0.2">
      <c r="A18" s="7">
        <v>9</v>
      </c>
      <c r="B18" s="18">
        <v>6126</v>
      </c>
      <c r="C18" s="108" t="s">
        <v>2361</v>
      </c>
      <c r="D18" s="76">
        <v>6594</v>
      </c>
      <c r="E18" s="108" t="s">
        <v>2367</v>
      </c>
      <c r="F18" s="80" t="s">
        <v>1690</v>
      </c>
      <c r="G18" s="114">
        <v>1590.48</v>
      </c>
      <c r="H18" s="29" t="s">
        <v>20</v>
      </c>
      <c r="I18" s="29" t="s">
        <v>19</v>
      </c>
      <c r="J18" s="80" t="s">
        <v>2421</v>
      </c>
      <c r="K18" s="109" t="s">
        <v>2364</v>
      </c>
      <c r="L18" s="32">
        <v>0</v>
      </c>
      <c r="M18" s="32">
        <v>2992</v>
      </c>
      <c r="N18" s="109" t="s">
        <v>2424</v>
      </c>
      <c r="O18" s="57">
        <f t="shared" ref="O18" si="2">G18</f>
        <v>1590.48</v>
      </c>
      <c r="P18" s="25">
        <v>2492</v>
      </c>
      <c r="Q18" s="110" t="s">
        <v>2423</v>
      </c>
      <c r="R18" s="21">
        <v>0</v>
      </c>
      <c r="S18" s="2"/>
    </row>
    <row r="19" spans="1:19" s="9" customFormat="1" x14ac:dyDescent="0.2">
      <c r="A19" s="7">
        <v>10</v>
      </c>
      <c r="B19" s="18">
        <v>5091</v>
      </c>
      <c r="C19" s="108" t="s">
        <v>2303</v>
      </c>
      <c r="D19" s="76">
        <v>225178</v>
      </c>
      <c r="E19" s="108" t="s">
        <v>2258</v>
      </c>
      <c r="F19" s="80" t="s">
        <v>1528</v>
      </c>
      <c r="G19" s="114">
        <f>3582.02</f>
        <v>3582.02</v>
      </c>
      <c r="H19" s="29" t="s">
        <v>20</v>
      </c>
      <c r="I19" s="29" t="s">
        <v>19</v>
      </c>
      <c r="J19" s="80" t="s">
        <v>2421</v>
      </c>
      <c r="K19" s="109" t="s">
        <v>2331</v>
      </c>
      <c r="L19" s="32">
        <v>0</v>
      </c>
      <c r="M19" s="32">
        <v>3003</v>
      </c>
      <c r="N19" s="109" t="s">
        <v>2424</v>
      </c>
      <c r="O19" s="57">
        <f t="shared" si="0"/>
        <v>3582.02</v>
      </c>
      <c r="P19" s="25">
        <v>2496</v>
      </c>
      <c r="Q19" s="110" t="s">
        <v>2423</v>
      </c>
      <c r="R19" s="21">
        <v>0</v>
      </c>
      <c r="S19" s="2"/>
    </row>
    <row r="20" spans="1:19" s="9" customFormat="1" x14ac:dyDescent="0.2">
      <c r="A20" s="7">
        <v>11</v>
      </c>
      <c r="B20" s="18">
        <v>6009</v>
      </c>
      <c r="C20" s="108" t="s">
        <v>2336</v>
      </c>
      <c r="D20" s="76">
        <v>225597</v>
      </c>
      <c r="E20" s="108" t="s">
        <v>2303</v>
      </c>
      <c r="F20" s="80" t="s">
        <v>1528</v>
      </c>
      <c r="G20" s="114">
        <v>1490.76</v>
      </c>
      <c r="H20" s="29" t="s">
        <v>20</v>
      </c>
      <c r="I20" s="29" t="s">
        <v>19</v>
      </c>
      <c r="J20" s="80" t="s">
        <v>2421</v>
      </c>
      <c r="K20" s="109" t="s">
        <v>2331</v>
      </c>
      <c r="L20" s="32">
        <v>0</v>
      </c>
      <c r="M20" s="32">
        <v>3006</v>
      </c>
      <c r="N20" s="109" t="s">
        <v>2424</v>
      </c>
      <c r="O20" s="57">
        <f t="shared" ref="O20:O28" si="3">G20</f>
        <v>1490.76</v>
      </c>
      <c r="P20" s="25">
        <v>2496</v>
      </c>
      <c r="Q20" s="110" t="s">
        <v>2423</v>
      </c>
      <c r="R20" s="21">
        <v>0</v>
      </c>
      <c r="S20" s="2"/>
    </row>
    <row r="21" spans="1:19" s="9" customFormat="1" x14ac:dyDescent="0.2">
      <c r="A21" s="7">
        <v>12</v>
      </c>
      <c r="B21" s="18">
        <v>5092</v>
      </c>
      <c r="C21" s="108" t="s">
        <v>2303</v>
      </c>
      <c r="D21" s="76">
        <v>225415</v>
      </c>
      <c r="E21" s="108" t="s">
        <v>2304</v>
      </c>
      <c r="F21" s="80" t="s">
        <v>1528</v>
      </c>
      <c r="G21" s="114">
        <v>3419.01</v>
      </c>
      <c r="H21" s="29" t="s">
        <v>20</v>
      </c>
      <c r="I21" s="29" t="s">
        <v>19</v>
      </c>
      <c r="J21" s="80" t="s">
        <v>2421</v>
      </c>
      <c r="K21" s="109" t="s">
        <v>2331</v>
      </c>
      <c r="L21" s="32">
        <v>0</v>
      </c>
      <c r="M21" s="32">
        <v>3005</v>
      </c>
      <c r="N21" s="109" t="s">
        <v>2424</v>
      </c>
      <c r="O21" s="57">
        <f t="shared" si="3"/>
        <v>3419.01</v>
      </c>
      <c r="P21" s="25">
        <v>2496</v>
      </c>
      <c r="Q21" s="110" t="s">
        <v>2423</v>
      </c>
      <c r="R21" s="21">
        <v>0</v>
      </c>
      <c r="S21" s="2"/>
    </row>
    <row r="22" spans="1:19" s="9" customFormat="1" x14ac:dyDescent="0.2">
      <c r="A22" s="7">
        <v>13</v>
      </c>
      <c r="B22" s="18">
        <v>5093</v>
      </c>
      <c r="C22" s="108" t="s">
        <v>2333</v>
      </c>
      <c r="D22" s="76">
        <v>225530</v>
      </c>
      <c r="E22" s="108" t="s">
        <v>2333</v>
      </c>
      <c r="F22" s="80" t="s">
        <v>1528</v>
      </c>
      <c r="G22" s="114">
        <v>6748.98</v>
      </c>
      <c r="H22" s="29" t="s">
        <v>20</v>
      </c>
      <c r="I22" s="29" t="s">
        <v>19</v>
      </c>
      <c r="J22" s="80" t="s">
        <v>2421</v>
      </c>
      <c r="K22" s="109" t="s">
        <v>2331</v>
      </c>
      <c r="L22" s="32">
        <v>0</v>
      </c>
      <c r="M22" s="32">
        <v>3004</v>
      </c>
      <c r="N22" s="109" t="s">
        <v>2424</v>
      </c>
      <c r="O22" s="57">
        <f t="shared" si="3"/>
        <v>6748.98</v>
      </c>
      <c r="P22" s="25">
        <v>2496</v>
      </c>
      <c r="Q22" s="110" t="s">
        <v>2423</v>
      </c>
      <c r="R22" s="21">
        <v>0</v>
      </c>
      <c r="S22" s="2"/>
    </row>
    <row r="23" spans="1:19" s="9" customFormat="1" x14ac:dyDescent="0.2">
      <c r="A23" s="7">
        <v>14</v>
      </c>
      <c r="B23" s="18">
        <v>6031</v>
      </c>
      <c r="C23" s="108" t="s">
        <v>2384</v>
      </c>
      <c r="D23" s="76">
        <v>226022</v>
      </c>
      <c r="E23" s="108" t="s">
        <v>2320</v>
      </c>
      <c r="F23" s="80" t="s">
        <v>1528</v>
      </c>
      <c r="G23" s="114">
        <v>3482.85</v>
      </c>
      <c r="H23" s="29" t="s">
        <v>20</v>
      </c>
      <c r="I23" s="29" t="s">
        <v>19</v>
      </c>
      <c r="J23" s="80" t="s">
        <v>2421</v>
      </c>
      <c r="K23" s="109" t="s">
        <v>2314</v>
      </c>
      <c r="L23" s="32">
        <v>0</v>
      </c>
      <c r="M23" s="32">
        <v>3007</v>
      </c>
      <c r="N23" s="109" t="s">
        <v>2424</v>
      </c>
      <c r="O23" s="57">
        <f t="shared" si="3"/>
        <v>3482.85</v>
      </c>
      <c r="P23" s="25">
        <v>2496</v>
      </c>
      <c r="Q23" s="110" t="s">
        <v>2423</v>
      </c>
      <c r="R23" s="21">
        <v>0</v>
      </c>
      <c r="S23" s="2"/>
    </row>
    <row r="24" spans="1:19" s="9" customFormat="1" x14ac:dyDescent="0.2">
      <c r="A24" s="7">
        <v>15</v>
      </c>
      <c r="B24" s="18">
        <v>6072</v>
      </c>
      <c r="C24" s="108" t="s">
        <v>2338</v>
      </c>
      <c r="D24" s="76">
        <v>226195</v>
      </c>
      <c r="E24" s="108" t="s">
        <v>2342</v>
      </c>
      <c r="F24" s="80" t="s">
        <v>1528</v>
      </c>
      <c r="G24" s="114">
        <v>4712.6000000000004</v>
      </c>
      <c r="H24" s="29" t="s">
        <v>20</v>
      </c>
      <c r="I24" s="29" t="s">
        <v>19</v>
      </c>
      <c r="J24" s="80" t="s">
        <v>2421</v>
      </c>
      <c r="K24" s="109" t="s">
        <v>2332</v>
      </c>
      <c r="L24" s="32">
        <v>0</v>
      </c>
      <c r="M24" s="32">
        <v>3002</v>
      </c>
      <c r="N24" s="109" t="s">
        <v>2424</v>
      </c>
      <c r="O24" s="57">
        <f t="shared" si="3"/>
        <v>4712.6000000000004</v>
      </c>
      <c r="P24" s="25">
        <v>2496</v>
      </c>
      <c r="Q24" s="110" t="s">
        <v>2423</v>
      </c>
      <c r="R24" s="21">
        <v>0</v>
      </c>
      <c r="S24" s="2"/>
    </row>
    <row r="25" spans="1:19" s="9" customFormat="1" x14ac:dyDescent="0.2">
      <c r="A25" s="7">
        <v>16</v>
      </c>
      <c r="B25" s="18">
        <v>6084</v>
      </c>
      <c r="C25" s="108" t="s">
        <v>2366</v>
      </c>
      <c r="D25" s="76">
        <v>226274</v>
      </c>
      <c r="E25" s="108" t="s">
        <v>2339</v>
      </c>
      <c r="F25" s="80" t="s">
        <v>1528</v>
      </c>
      <c r="G25" s="114">
        <v>2739.46</v>
      </c>
      <c r="H25" s="29" t="s">
        <v>20</v>
      </c>
      <c r="I25" s="29" t="s">
        <v>19</v>
      </c>
      <c r="J25" s="80" t="s">
        <v>2421</v>
      </c>
      <c r="K25" s="109" t="s">
        <v>2332</v>
      </c>
      <c r="L25" s="32">
        <v>0</v>
      </c>
      <c r="M25" s="32">
        <v>3001</v>
      </c>
      <c r="N25" s="109" t="s">
        <v>2424</v>
      </c>
      <c r="O25" s="57">
        <f t="shared" si="3"/>
        <v>2739.46</v>
      </c>
      <c r="P25" s="25">
        <v>2496</v>
      </c>
      <c r="Q25" s="110" t="s">
        <v>2423</v>
      </c>
      <c r="R25" s="21">
        <v>0</v>
      </c>
      <c r="S25" s="2"/>
    </row>
    <row r="26" spans="1:19" s="9" customFormat="1" x14ac:dyDescent="0.2">
      <c r="A26" s="7">
        <v>17</v>
      </c>
      <c r="B26" s="18">
        <v>6083</v>
      </c>
      <c r="C26" s="108" t="s">
        <v>2366</v>
      </c>
      <c r="D26" s="76">
        <v>226303</v>
      </c>
      <c r="E26" s="108" t="s">
        <v>2339</v>
      </c>
      <c r="F26" s="80" t="s">
        <v>1528</v>
      </c>
      <c r="G26" s="114">
        <v>4038.21</v>
      </c>
      <c r="H26" s="29" t="s">
        <v>20</v>
      </c>
      <c r="I26" s="29" t="s">
        <v>19</v>
      </c>
      <c r="J26" s="80" t="s">
        <v>2421</v>
      </c>
      <c r="K26" s="109" t="s">
        <v>2332</v>
      </c>
      <c r="L26" s="32">
        <v>0</v>
      </c>
      <c r="M26" s="32">
        <v>2999</v>
      </c>
      <c r="N26" s="109" t="s">
        <v>2424</v>
      </c>
      <c r="O26" s="57">
        <f t="shared" si="3"/>
        <v>4038.21</v>
      </c>
      <c r="P26" s="25">
        <v>2496</v>
      </c>
      <c r="Q26" s="110" t="s">
        <v>2423</v>
      </c>
      <c r="R26" s="21">
        <v>0</v>
      </c>
      <c r="S26" s="2"/>
    </row>
    <row r="27" spans="1:19" s="9" customFormat="1" x14ac:dyDescent="0.2">
      <c r="A27" s="7">
        <v>18</v>
      </c>
      <c r="B27" s="18">
        <v>6082</v>
      </c>
      <c r="C27" s="108" t="s">
        <v>2366</v>
      </c>
      <c r="D27" s="76">
        <v>226311</v>
      </c>
      <c r="E27" s="108" t="s">
        <v>2339</v>
      </c>
      <c r="F27" s="80" t="s">
        <v>1528</v>
      </c>
      <c r="G27" s="114">
        <v>875.77</v>
      </c>
      <c r="H27" s="29" t="s">
        <v>20</v>
      </c>
      <c r="I27" s="29" t="s">
        <v>19</v>
      </c>
      <c r="J27" s="80" t="s">
        <v>2421</v>
      </c>
      <c r="K27" s="109" t="s">
        <v>2332</v>
      </c>
      <c r="L27" s="32">
        <v>0</v>
      </c>
      <c r="M27" s="32">
        <v>3000</v>
      </c>
      <c r="N27" s="109" t="s">
        <v>2424</v>
      </c>
      <c r="O27" s="57">
        <f t="shared" si="3"/>
        <v>875.77</v>
      </c>
      <c r="P27" s="25">
        <v>2496</v>
      </c>
      <c r="Q27" s="110" t="s">
        <v>2423</v>
      </c>
      <c r="R27" s="21">
        <v>0</v>
      </c>
      <c r="S27" s="2"/>
    </row>
    <row r="28" spans="1:19" s="9" customFormat="1" x14ac:dyDescent="0.2">
      <c r="A28" s="7">
        <v>19</v>
      </c>
      <c r="B28" s="18">
        <v>6106</v>
      </c>
      <c r="C28" s="108" t="s">
        <v>2367</v>
      </c>
      <c r="D28" s="76">
        <v>226501</v>
      </c>
      <c r="E28" s="108" t="s">
        <v>2366</v>
      </c>
      <c r="F28" s="80" t="s">
        <v>1528</v>
      </c>
      <c r="G28" s="114">
        <v>2799.45</v>
      </c>
      <c r="H28" s="29" t="s">
        <v>20</v>
      </c>
      <c r="I28" s="29" t="s">
        <v>19</v>
      </c>
      <c r="J28" s="80" t="s">
        <v>2421</v>
      </c>
      <c r="K28" s="109" t="s">
        <v>2413</v>
      </c>
      <c r="L28" s="32">
        <v>0</v>
      </c>
      <c r="M28" s="32">
        <v>2998</v>
      </c>
      <c r="N28" s="109" t="s">
        <v>2424</v>
      </c>
      <c r="O28" s="57">
        <f t="shared" si="3"/>
        <v>2799.45</v>
      </c>
      <c r="P28" s="25">
        <v>2496</v>
      </c>
      <c r="Q28" s="110" t="s">
        <v>2423</v>
      </c>
      <c r="R28" s="21">
        <v>0</v>
      </c>
      <c r="S28" s="2"/>
    </row>
    <row r="29" spans="1:19" s="9" customFormat="1" x14ac:dyDescent="0.2">
      <c r="A29" s="7">
        <v>20</v>
      </c>
      <c r="B29" s="18">
        <v>6029</v>
      </c>
      <c r="C29" s="108" t="s">
        <v>2384</v>
      </c>
      <c r="D29" s="76">
        <v>140047</v>
      </c>
      <c r="E29" s="108" t="s">
        <v>2336</v>
      </c>
      <c r="F29" s="80" t="s">
        <v>148</v>
      </c>
      <c r="G29" s="114">
        <f>2000.04</f>
        <v>2000.04</v>
      </c>
      <c r="H29" s="29" t="s">
        <v>20</v>
      </c>
      <c r="I29" s="29" t="s">
        <v>19</v>
      </c>
      <c r="J29" s="80" t="s">
        <v>2421</v>
      </c>
      <c r="K29" s="109" t="s">
        <v>2314</v>
      </c>
      <c r="L29" s="32">
        <v>0</v>
      </c>
      <c r="M29" s="32">
        <v>2989</v>
      </c>
      <c r="N29" s="109" t="s">
        <v>2424</v>
      </c>
      <c r="O29" s="57">
        <f t="shared" si="0"/>
        <v>2000.04</v>
      </c>
      <c r="P29" s="25">
        <v>2491</v>
      </c>
      <c r="Q29" s="110" t="s">
        <v>2423</v>
      </c>
      <c r="R29" s="21">
        <v>0</v>
      </c>
      <c r="S29" s="2"/>
    </row>
    <row r="30" spans="1:19" s="9" customFormat="1" x14ac:dyDescent="0.2">
      <c r="A30" s="7">
        <v>21</v>
      </c>
      <c r="B30" s="18">
        <v>6091</v>
      </c>
      <c r="C30" s="108" t="s">
        <v>2388</v>
      </c>
      <c r="D30" s="76">
        <v>140415</v>
      </c>
      <c r="E30" s="108" t="s">
        <v>2366</v>
      </c>
      <c r="F30" s="80" t="s">
        <v>148</v>
      </c>
      <c r="G30" s="114">
        <v>3730.1</v>
      </c>
      <c r="H30" s="29" t="s">
        <v>20</v>
      </c>
      <c r="I30" s="29" t="s">
        <v>19</v>
      </c>
      <c r="J30" s="80" t="s">
        <v>2421</v>
      </c>
      <c r="K30" s="109" t="s">
        <v>2347</v>
      </c>
      <c r="L30" s="32">
        <v>0</v>
      </c>
      <c r="M30" s="32">
        <v>2991</v>
      </c>
      <c r="N30" s="109" t="s">
        <v>2424</v>
      </c>
      <c r="O30" s="57">
        <f t="shared" ref="O30" si="4">G30</f>
        <v>3730.1</v>
      </c>
      <c r="P30" s="25">
        <v>2491</v>
      </c>
      <c r="Q30" s="110" t="s">
        <v>2423</v>
      </c>
      <c r="R30" s="21">
        <v>0</v>
      </c>
      <c r="S30" s="2"/>
    </row>
    <row r="31" spans="1:19" s="9" customFormat="1" ht="25.5" x14ac:dyDescent="0.2">
      <c r="A31" s="7">
        <v>22</v>
      </c>
      <c r="B31" s="18">
        <v>6186</v>
      </c>
      <c r="C31" s="108" t="s">
        <v>2428</v>
      </c>
      <c r="D31" s="76">
        <v>8000000989</v>
      </c>
      <c r="E31" s="108" t="s">
        <v>2415</v>
      </c>
      <c r="F31" s="80" t="s">
        <v>2419</v>
      </c>
      <c r="G31" s="79">
        <v>170</v>
      </c>
      <c r="H31" s="113" t="s">
        <v>1832</v>
      </c>
      <c r="I31" s="29" t="s">
        <v>19</v>
      </c>
      <c r="J31" s="107" t="s">
        <v>2429</v>
      </c>
      <c r="K31" s="109" t="s">
        <v>2405</v>
      </c>
      <c r="L31" s="32">
        <v>0</v>
      </c>
      <c r="M31" s="32">
        <v>3009</v>
      </c>
      <c r="N31" s="109" t="s">
        <v>2424</v>
      </c>
      <c r="O31" s="57">
        <f t="shared" si="0"/>
        <v>170</v>
      </c>
      <c r="P31" s="25">
        <v>174</v>
      </c>
      <c r="Q31" s="110" t="s">
        <v>2423</v>
      </c>
      <c r="R31" s="21">
        <v>0</v>
      </c>
      <c r="S31" s="2"/>
    </row>
    <row r="32" spans="1:19" s="9" customFormat="1" x14ac:dyDescent="0.2">
      <c r="A32" s="7">
        <v>23</v>
      </c>
      <c r="B32" s="18">
        <v>6193</v>
      </c>
      <c r="C32" s="108" t="s">
        <v>2430</v>
      </c>
      <c r="D32" s="76">
        <v>23805232</v>
      </c>
      <c r="E32" s="108" t="s">
        <v>2431</v>
      </c>
      <c r="F32" s="80" t="s">
        <v>1453</v>
      </c>
      <c r="G32" s="79">
        <v>1095</v>
      </c>
      <c r="H32" s="113" t="s">
        <v>1832</v>
      </c>
      <c r="I32" s="29" t="s">
        <v>19</v>
      </c>
      <c r="J32" s="107" t="s">
        <v>2432</v>
      </c>
      <c r="K32" s="109" t="s">
        <v>2412</v>
      </c>
      <c r="L32" s="32">
        <v>0</v>
      </c>
      <c r="M32" s="32">
        <v>3008</v>
      </c>
      <c r="N32" s="109" t="s">
        <v>2424</v>
      </c>
      <c r="O32" s="57">
        <f t="shared" si="0"/>
        <v>1095</v>
      </c>
      <c r="P32" s="25">
        <v>173</v>
      </c>
      <c r="Q32" s="110" t="s">
        <v>2423</v>
      </c>
      <c r="R32" s="21">
        <v>0</v>
      </c>
      <c r="S32" s="2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  <mergeCell ref="A6:A8"/>
    <mergeCell ref="B6:C6"/>
    <mergeCell ref="D6:G6"/>
    <mergeCell ref="H6:H8"/>
    <mergeCell ref="I6:I8"/>
  </mergeCells>
  <pageMargins left="0.7" right="0.7" top="0.75" bottom="0.75" header="0.3" footer="0.3"/>
</worksheet>
</file>

<file path=xl/worksheets/sheet2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76E074-AAC3-47AA-A992-FDCE143F7F87}">
  <dimension ref="A1:AC18"/>
  <sheetViews>
    <sheetView workbookViewId="0">
      <selection activeCell="I6" sqref="I6:I8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>
        <v>6178</v>
      </c>
      <c r="C10" s="108" t="s">
        <v>2428</v>
      </c>
      <c r="D10" s="76">
        <v>7645</v>
      </c>
      <c r="E10" s="108" t="s">
        <v>2426</v>
      </c>
      <c r="F10" s="80" t="s">
        <v>2433</v>
      </c>
      <c r="G10" s="114">
        <v>446.25</v>
      </c>
      <c r="H10" s="29" t="s">
        <v>20</v>
      </c>
      <c r="I10" s="29" t="s">
        <v>19</v>
      </c>
      <c r="J10" s="80" t="s">
        <v>2434</v>
      </c>
      <c r="K10" s="109" t="s">
        <v>2412</v>
      </c>
      <c r="L10" s="32">
        <v>0</v>
      </c>
      <c r="M10" s="32">
        <v>3014</v>
      </c>
      <c r="N10" s="109" t="s">
        <v>2424</v>
      </c>
      <c r="O10" s="57">
        <f t="shared" ref="O10:O18" si="0">G10</f>
        <v>446.25</v>
      </c>
      <c r="P10" s="25">
        <v>2519</v>
      </c>
      <c r="Q10" s="110" t="s">
        <v>2435</v>
      </c>
      <c r="R10" s="21">
        <v>0</v>
      </c>
      <c r="S10" s="2"/>
    </row>
    <row r="11" spans="1:29" s="9" customFormat="1" ht="24" x14ac:dyDescent="0.2">
      <c r="A11" s="7">
        <v>2</v>
      </c>
      <c r="B11" s="18">
        <v>6162</v>
      </c>
      <c r="C11" s="108" t="s">
        <v>2436</v>
      </c>
      <c r="D11" s="76">
        <v>120320</v>
      </c>
      <c r="E11" s="108" t="s">
        <v>2431</v>
      </c>
      <c r="F11" s="80" t="s">
        <v>2261</v>
      </c>
      <c r="G11" s="114">
        <v>14451.67</v>
      </c>
      <c r="H11" s="29" t="s">
        <v>20</v>
      </c>
      <c r="I11" s="29" t="s">
        <v>19</v>
      </c>
      <c r="J11" s="80" t="s">
        <v>2437</v>
      </c>
      <c r="K11" s="109" t="s">
        <v>2424</v>
      </c>
      <c r="L11" s="32">
        <v>0</v>
      </c>
      <c r="M11" s="32">
        <v>3021</v>
      </c>
      <c r="N11" s="109" t="s">
        <v>2424</v>
      </c>
      <c r="O11" s="57">
        <f t="shared" si="0"/>
        <v>14451.67</v>
      </c>
      <c r="P11" s="25">
        <v>2521</v>
      </c>
      <c r="Q11" s="110" t="s">
        <v>2435</v>
      </c>
      <c r="R11" s="21">
        <v>0</v>
      </c>
      <c r="S11" s="2"/>
    </row>
    <row r="12" spans="1:29" s="9" customFormat="1" ht="48" x14ac:dyDescent="0.2">
      <c r="A12" s="7">
        <v>3</v>
      </c>
      <c r="B12" s="18">
        <v>6164</v>
      </c>
      <c r="C12" s="108" t="s">
        <v>2436</v>
      </c>
      <c r="D12" s="76">
        <v>26</v>
      </c>
      <c r="E12" s="108" t="s">
        <v>2414</v>
      </c>
      <c r="F12" s="80" t="s">
        <v>71</v>
      </c>
      <c r="G12" s="114">
        <v>1309.04</v>
      </c>
      <c r="H12" s="29" t="s">
        <v>20</v>
      </c>
      <c r="I12" s="29" t="s">
        <v>19</v>
      </c>
      <c r="J12" s="80" t="s">
        <v>2438</v>
      </c>
      <c r="K12" s="109" t="s">
        <v>2412</v>
      </c>
      <c r="L12" s="32">
        <v>0</v>
      </c>
      <c r="M12" s="32">
        <v>3016</v>
      </c>
      <c r="N12" s="109" t="s">
        <v>2424</v>
      </c>
      <c r="O12" s="57">
        <f t="shared" si="0"/>
        <v>1309.04</v>
      </c>
      <c r="P12" s="25">
        <v>2520</v>
      </c>
      <c r="Q12" s="110" t="s">
        <v>2435</v>
      </c>
      <c r="R12" s="21">
        <v>0</v>
      </c>
      <c r="S12" s="2"/>
    </row>
    <row r="13" spans="1:29" s="9" customFormat="1" x14ac:dyDescent="0.2">
      <c r="A13" s="7">
        <v>4</v>
      </c>
      <c r="B13" s="18">
        <v>4957</v>
      </c>
      <c r="C13" s="108" t="s">
        <v>2188</v>
      </c>
      <c r="D13" s="76">
        <v>41547</v>
      </c>
      <c r="E13" s="108" t="s">
        <v>2135</v>
      </c>
      <c r="F13" s="80" t="s">
        <v>714</v>
      </c>
      <c r="G13" s="114">
        <f>10129.85</f>
        <v>10129.85</v>
      </c>
      <c r="H13" s="29" t="s">
        <v>20</v>
      </c>
      <c r="I13" s="29" t="s">
        <v>19</v>
      </c>
      <c r="J13" s="80" t="s">
        <v>2439</v>
      </c>
      <c r="K13" s="109" t="s">
        <v>2189</v>
      </c>
      <c r="L13" s="32">
        <v>0</v>
      </c>
      <c r="M13" s="32">
        <v>2332</v>
      </c>
      <c r="N13" s="109" t="s">
        <v>2151</v>
      </c>
      <c r="O13" s="57">
        <f t="shared" si="0"/>
        <v>10129.85</v>
      </c>
      <c r="P13" s="25">
        <v>2527</v>
      </c>
      <c r="Q13" s="110" t="s">
        <v>2435</v>
      </c>
      <c r="R13" s="21">
        <v>0</v>
      </c>
      <c r="S13" s="2"/>
    </row>
    <row r="14" spans="1:29" s="9" customFormat="1" x14ac:dyDescent="0.2">
      <c r="A14" s="7">
        <v>5</v>
      </c>
      <c r="B14" s="18">
        <v>4956</v>
      </c>
      <c r="C14" s="108" t="s">
        <v>2188</v>
      </c>
      <c r="D14" s="76">
        <v>41576</v>
      </c>
      <c r="E14" s="108" t="s">
        <v>2193</v>
      </c>
      <c r="F14" s="80" t="s">
        <v>714</v>
      </c>
      <c r="G14" s="114">
        <v>8105.11</v>
      </c>
      <c r="H14" s="29" t="s">
        <v>20</v>
      </c>
      <c r="I14" s="29" t="s">
        <v>19</v>
      </c>
      <c r="J14" s="80" t="s">
        <v>2439</v>
      </c>
      <c r="K14" s="109" t="s">
        <v>2189</v>
      </c>
      <c r="L14" s="32">
        <v>0</v>
      </c>
      <c r="M14" s="32">
        <v>3023</v>
      </c>
      <c r="N14" s="109" t="s">
        <v>2424</v>
      </c>
      <c r="O14" s="57">
        <f t="shared" ref="O14" si="1">G14</f>
        <v>8105.11</v>
      </c>
      <c r="P14" s="25">
        <v>2527</v>
      </c>
      <c r="Q14" s="110" t="s">
        <v>2435</v>
      </c>
      <c r="R14" s="21">
        <v>0</v>
      </c>
      <c r="S14" s="2"/>
    </row>
    <row r="15" spans="1:29" s="9" customFormat="1" ht="25.5" x14ac:dyDescent="0.2">
      <c r="A15" s="7">
        <v>6</v>
      </c>
      <c r="B15" s="18">
        <v>6160</v>
      </c>
      <c r="C15" s="108" t="s">
        <v>2436</v>
      </c>
      <c r="D15" s="76">
        <v>17015251</v>
      </c>
      <c r="E15" s="108" t="s">
        <v>2427</v>
      </c>
      <c r="F15" s="78" t="s">
        <v>1514</v>
      </c>
      <c r="G15" s="79">
        <v>3572.38</v>
      </c>
      <c r="H15" s="29" t="s">
        <v>20</v>
      </c>
      <c r="I15" s="29" t="s">
        <v>19</v>
      </c>
      <c r="J15" s="107" t="s">
        <v>2440</v>
      </c>
      <c r="K15" s="109" t="s">
        <v>2424</v>
      </c>
      <c r="L15" s="32">
        <v>0</v>
      </c>
      <c r="M15" s="32">
        <v>3019</v>
      </c>
      <c r="N15" s="109" t="s">
        <v>2424</v>
      </c>
      <c r="O15" s="57">
        <f t="shared" si="0"/>
        <v>3572.38</v>
      </c>
      <c r="P15" s="25">
        <v>2522</v>
      </c>
      <c r="Q15" s="110" t="s">
        <v>2435</v>
      </c>
      <c r="R15" s="21">
        <v>0</v>
      </c>
      <c r="S15" s="2"/>
    </row>
    <row r="16" spans="1:29" s="9" customFormat="1" ht="25.5" x14ac:dyDescent="0.2">
      <c r="A16" s="7">
        <v>7</v>
      </c>
      <c r="B16" s="18">
        <v>6034</v>
      </c>
      <c r="C16" s="108" t="s">
        <v>2384</v>
      </c>
      <c r="D16" s="76">
        <v>230900436</v>
      </c>
      <c r="E16" s="108" t="s">
        <v>2320</v>
      </c>
      <c r="F16" s="78" t="s">
        <v>2159</v>
      </c>
      <c r="G16" s="79">
        <v>39455.699999999997</v>
      </c>
      <c r="H16" s="29" t="s">
        <v>20</v>
      </c>
      <c r="I16" s="29" t="s">
        <v>19</v>
      </c>
      <c r="J16" s="107" t="s">
        <v>2441</v>
      </c>
      <c r="K16" s="109" t="s">
        <v>2364</v>
      </c>
      <c r="L16" s="32">
        <v>0</v>
      </c>
      <c r="M16" s="32">
        <v>3022</v>
      </c>
      <c r="N16" s="109" t="s">
        <v>2424</v>
      </c>
      <c r="O16" s="57">
        <f t="shared" si="0"/>
        <v>39455.699999999997</v>
      </c>
      <c r="P16" s="25">
        <v>2524</v>
      </c>
      <c r="Q16" s="110" t="s">
        <v>2435</v>
      </c>
      <c r="R16" s="21">
        <v>0</v>
      </c>
      <c r="S16" s="2"/>
    </row>
    <row r="17" spans="1:19" s="9" customFormat="1" ht="25.5" x14ac:dyDescent="0.2">
      <c r="A17" s="7">
        <v>8</v>
      </c>
      <c r="B17" s="18">
        <v>6166</v>
      </c>
      <c r="C17" s="108" t="s">
        <v>2436</v>
      </c>
      <c r="D17" s="76">
        <v>23005612</v>
      </c>
      <c r="E17" s="108" t="s">
        <v>2361</v>
      </c>
      <c r="F17" s="78" t="s">
        <v>317</v>
      </c>
      <c r="G17" s="79">
        <v>2905.58</v>
      </c>
      <c r="H17" s="29" t="s">
        <v>20</v>
      </c>
      <c r="I17" s="29" t="s">
        <v>19</v>
      </c>
      <c r="J17" s="107" t="s">
        <v>2442</v>
      </c>
      <c r="K17" s="109" t="s">
        <v>2424</v>
      </c>
      <c r="L17" s="32">
        <v>0</v>
      </c>
      <c r="M17" s="32">
        <v>3020</v>
      </c>
      <c r="N17" s="109" t="s">
        <v>2424</v>
      </c>
      <c r="O17" s="57">
        <f t="shared" si="0"/>
        <v>2905.58</v>
      </c>
      <c r="P17" s="25">
        <v>2523</v>
      </c>
      <c r="Q17" s="110" t="s">
        <v>2435</v>
      </c>
      <c r="R17" s="21">
        <v>0</v>
      </c>
      <c r="S17" s="2"/>
    </row>
    <row r="18" spans="1:19" s="9" customFormat="1" x14ac:dyDescent="0.2">
      <c r="A18" s="7">
        <v>9</v>
      </c>
      <c r="B18" s="18">
        <v>6194</v>
      </c>
      <c r="C18" s="108" t="s">
        <v>2430</v>
      </c>
      <c r="D18" s="76">
        <v>116200392398</v>
      </c>
      <c r="E18" s="108" t="s">
        <v>2436</v>
      </c>
      <c r="F18" s="78" t="s">
        <v>2443</v>
      </c>
      <c r="G18" s="79">
        <v>3035</v>
      </c>
      <c r="H18" s="113" t="s">
        <v>1832</v>
      </c>
      <c r="I18" s="29" t="s">
        <v>19</v>
      </c>
      <c r="J18" s="107" t="s">
        <v>2444</v>
      </c>
      <c r="K18" s="109" t="s">
        <v>2412</v>
      </c>
      <c r="L18" s="32">
        <v>0</v>
      </c>
      <c r="M18" s="32">
        <v>3018</v>
      </c>
      <c r="N18" s="109" t="s">
        <v>2424</v>
      </c>
      <c r="O18" s="57">
        <f t="shared" si="0"/>
        <v>3035</v>
      </c>
      <c r="P18" s="25">
        <v>175</v>
      </c>
      <c r="Q18" s="110" t="s">
        <v>2435</v>
      </c>
      <c r="R18" s="21">
        <v>0</v>
      </c>
      <c r="S18" s="2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  <mergeCell ref="A6:A8"/>
    <mergeCell ref="B6:C6"/>
    <mergeCell ref="D6:G6"/>
    <mergeCell ref="H6:H8"/>
    <mergeCell ref="I6:I8"/>
  </mergeCells>
  <pageMargins left="0.7" right="0.7" top="0.75" bottom="0.75" header="0.3" footer="0.3"/>
</worksheet>
</file>

<file path=xl/worksheets/sheet2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DA82A0-CB3C-481A-A972-39F6FEBF3E2A}">
  <dimension ref="A1:AC19"/>
  <sheetViews>
    <sheetView topLeftCell="A7" workbookViewId="0">
      <selection activeCell="A20" sqref="A20:XFD26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>
        <v>6179</v>
      </c>
      <c r="C10" s="108" t="s">
        <v>2428</v>
      </c>
      <c r="D10" s="76">
        <v>231485640</v>
      </c>
      <c r="E10" s="108" t="s">
        <v>2426</v>
      </c>
      <c r="F10" s="78" t="s">
        <v>1689</v>
      </c>
      <c r="G10" s="79">
        <v>1401.18</v>
      </c>
      <c r="H10" s="29" t="s">
        <v>20</v>
      </c>
      <c r="I10" s="29" t="s">
        <v>19</v>
      </c>
      <c r="J10" s="107" t="s">
        <v>2446</v>
      </c>
      <c r="K10" s="109" t="s">
        <v>2423</v>
      </c>
      <c r="L10" s="32">
        <v>0</v>
      </c>
      <c r="M10" s="32">
        <v>3036</v>
      </c>
      <c r="N10" s="109" t="s">
        <v>2423</v>
      </c>
      <c r="O10" s="57">
        <f t="shared" ref="O10:O19" si="0">G10</f>
        <v>1401.18</v>
      </c>
      <c r="P10" s="25">
        <v>2532</v>
      </c>
      <c r="Q10" s="110" t="s">
        <v>2447</v>
      </c>
      <c r="R10" s="21">
        <v>0</v>
      </c>
      <c r="S10" s="2"/>
    </row>
    <row r="11" spans="1:29" s="9" customFormat="1" x14ac:dyDescent="0.2">
      <c r="A11" s="7">
        <v>2</v>
      </c>
      <c r="B11" s="18">
        <v>6159</v>
      </c>
      <c r="C11" s="108" t="s">
        <v>2436</v>
      </c>
      <c r="D11" s="76">
        <v>6317862</v>
      </c>
      <c r="E11" s="108" t="s">
        <v>2427</v>
      </c>
      <c r="F11" s="78" t="s">
        <v>1573</v>
      </c>
      <c r="G11" s="79">
        <v>24613.96</v>
      </c>
      <c r="H11" s="29" t="s">
        <v>20</v>
      </c>
      <c r="I11" s="29" t="s">
        <v>19</v>
      </c>
      <c r="J11" s="107" t="s">
        <v>2448</v>
      </c>
      <c r="K11" s="109" t="s">
        <v>2374</v>
      </c>
      <c r="L11" s="32">
        <v>0</v>
      </c>
      <c r="M11" s="32">
        <v>3032</v>
      </c>
      <c r="N11" s="109" t="s">
        <v>2424</v>
      </c>
      <c r="O11" s="57">
        <f t="shared" si="0"/>
        <v>24613.96</v>
      </c>
      <c r="P11" s="25">
        <v>2533</v>
      </c>
      <c r="Q11" s="110" t="s">
        <v>2447</v>
      </c>
      <c r="R11" s="21">
        <v>0</v>
      </c>
      <c r="S11" s="2"/>
    </row>
    <row r="12" spans="1:29" s="9" customFormat="1" x14ac:dyDescent="0.2">
      <c r="A12" s="7">
        <v>3</v>
      </c>
      <c r="B12" s="18">
        <v>6181</v>
      </c>
      <c r="C12" s="108" t="s">
        <v>2428</v>
      </c>
      <c r="D12" s="76">
        <v>11057516</v>
      </c>
      <c r="E12" s="108" t="s">
        <v>2426</v>
      </c>
      <c r="F12" s="78" t="s">
        <v>1484</v>
      </c>
      <c r="G12" s="79">
        <v>531.48</v>
      </c>
      <c r="H12" s="29" t="s">
        <v>20</v>
      </c>
      <c r="I12" s="29" t="s">
        <v>19</v>
      </c>
      <c r="J12" s="107" t="s">
        <v>1244</v>
      </c>
      <c r="K12" s="109" t="s">
        <v>2423</v>
      </c>
      <c r="L12" s="32">
        <v>0</v>
      </c>
      <c r="M12" s="32">
        <v>3035</v>
      </c>
      <c r="N12" s="109" t="s">
        <v>2423</v>
      </c>
      <c r="O12" s="57">
        <f t="shared" si="0"/>
        <v>531.48</v>
      </c>
      <c r="P12" s="25">
        <v>2534</v>
      </c>
      <c r="Q12" s="110" t="s">
        <v>2447</v>
      </c>
      <c r="R12" s="21">
        <v>0</v>
      </c>
      <c r="S12" s="2"/>
    </row>
    <row r="13" spans="1:29" s="9" customFormat="1" ht="51" x14ac:dyDescent="0.2">
      <c r="A13" s="7">
        <v>4</v>
      </c>
      <c r="B13" s="18">
        <v>6165</v>
      </c>
      <c r="C13" s="108" t="s">
        <v>2436</v>
      </c>
      <c r="D13" s="76">
        <v>978</v>
      </c>
      <c r="E13" s="108" t="s">
        <v>2449</v>
      </c>
      <c r="F13" s="78" t="s">
        <v>1603</v>
      </c>
      <c r="G13" s="79">
        <v>5950</v>
      </c>
      <c r="H13" s="29" t="s">
        <v>20</v>
      </c>
      <c r="I13" s="29" t="s">
        <v>19</v>
      </c>
      <c r="J13" s="107" t="s">
        <v>2450</v>
      </c>
      <c r="K13" s="109" t="s">
        <v>2412</v>
      </c>
      <c r="L13" s="32">
        <v>0</v>
      </c>
      <c r="M13" s="32">
        <v>3039</v>
      </c>
      <c r="N13" s="109" t="s">
        <v>2423</v>
      </c>
      <c r="O13" s="57">
        <f t="shared" si="0"/>
        <v>5950</v>
      </c>
      <c r="P13" s="25">
        <v>2535</v>
      </c>
      <c r="Q13" s="110" t="s">
        <v>2447</v>
      </c>
      <c r="R13" s="21">
        <v>0</v>
      </c>
      <c r="S13" s="2"/>
    </row>
    <row r="14" spans="1:29" s="9" customFormat="1" x14ac:dyDescent="0.2">
      <c r="A14" s="7">
        <v>5</v>
      </c>
      <c r="B14" s="18">
        <v>6182</v>
      </c>
      <c r="C14" s="108" t="s">
        <v>2428</v>
      </c>
      <c r="D14" s="76">
        <v>89</v>
      </c>
      <c r="E14" s="108" t="s">
        <v>2449</v>
      </c>
      <c r="F14" s="80" t="s">
        <v>207</v>
      </c>
      <c r="G14" s="114">
        <v>25295.73</v>
      </c>
      <c r="H14" s="29" t="s">
        <v>20</v>
      </c>
      <c r="I14" s="29" t="s">
        <v>19</v>
      </c>
      <c r="J14" s="107" t="s">
        <v>2451</v>
      </c>
      <c r="K14" s="109" t="s">
        <v>2424</v>
      </c>
      <c r="L14" s="32">
        <v>0</v>
      </c>
      <c r="M14" s="32">
        <v>3034</v>
      </c>
      <c r="N14" s="109" t="s">
        <v>2424</v>
      </c>
      <c r="O14" s="57">
        <f t="shared" si="0"/>
        <v>25295.73</v>
      </c>
      <c r="P14" s="25">
        <v>2536</v>
      </c>
      <c r="Q14" s="110" t="s">
        <v>2447</v>
      </c>
      <c r="R14" s="21">
        <v>0</v>
      </c>
      <c r="S14" s="2"/>
    </row>
    <row r="15" spans="1:29" s="9" customFormat="1" ht="25.5" x14ac:dyDescent="0.2">
      <c r="A15" s="7">
        <v>6</v>
      </c>
      <c r="B15" s="18">
        <v>6185</v>
      </c>
      <c r="C15" s="108" t="s">
        <v>2428</v>
      </c>
      <c r="D15" s="76">
        <v>145356</v>
      </c>
      <c r="E15" s="108" t="s">
        <v>2427</v>
      </c>
      <c r="F15" s="80" t="s">
        <v>684</v>
      </c>
      <c r="G15" s="114">
        <v>5171.34</v>
      </c>
      <c r="H15" s="29" t="s">
        <v>20</v>
      </c>
      <c r="I15" s="29" t="s">
        <v>19</v>
      </c>
      <c r="J15" s="107" t="s">
        <v>2452</v>
      </c>
      <c r="K15" s="109" t="s">
        <v>2412</v>
      </c>
      <c r="L15" s="32">
        <v>0</v>
      </c>
      <c r="M15" s="32">
        <v>3040</v>
      </c>
      <c r="N15" s="109" t="s">
        <v>2424</v>
      </c>
      <c r="O15" s="57">
        <f t="shared" si="0"/>
        <v>5171.34</v>
      </c>
      <c r="P15" s="25">
        <v>2537</v>
      </c>
      <c r="Q15" s="110" t="s">
        <v>2447</v>
      </c>
      <c r="R15" s="21">
        <v>0</v>
      </c>
      <c r="S15" s="2"/>
    </row>
    <row r="16" spans="1:29" s="9" customFormat="1" ht="25.5" x14ac:dyDescent="0.2">
      <c r="A16" s="7">
        <v>7</v>
      </c>
      <c r="B16" s="18">
        <v>6103</v>
      </c>
      <c r="C16" s="108" t="s">
        <v>2367</v>
      </c>
      <c r="D16" s="76">
        <v>2014562</v>
      </c>
      <c r="E16" s="108" t="s">
        <v>2367</v>
      </c>
      <c r="F16" s="80" t="s">
        <v>1107</v>
      </c>
      <c r="G16" s="114">
        <v>892.5</v>
      </c>
      <c r="H16" s="29" t="s">
        <v>20</v>
      </c>
      <c r="I16" s="29" t="s">
        <v>19</v>
      </c>
      <c r="J16" s="107" t="s">
        <v>2453</v>
      </c>
      <c r="K16" s="109" t="s">
        <v>2364</v>
      </c>
      <c r="L16" s="32">
        <v>0</v>
      </c>
      <c r="M16" s="32">
        <v>3033</v>
      </c>
      <c r="N16" s="109" t="s">
        <v>2424</v>
      </c>
      <c r="O16" s="57">
        <f t="shared" si="0"/>
        <v>892.5</v>
      </c>
      <c r="P16" s="25">
        <v>2538</v>
      </c>
      <c r="Q16" s="110" t="s">
        <v>2447</v>
      </c>
      <c r="R16" s="21">
        <v>0</v>
      </c>
      <c r="S16" s="2"/>
    </row>
    <row r="17" spans="1:19" s="9" customFormat="1" x14ac:dyDescent="0.2">
      <c r="A17" s="7">
        <v>8</v>
      </c>
      <c r="B17" s="18">
        <v>6176</v>
      </c>
      <c r="C17" s="108" t="s">
        <v>2428</v>
      </c>
      <c r="D17" s="76">
        <v>637</v>
      </c>
      <c r="E17" s="108" t="s">
        <v>2427</v>
      </c>
      <c r="F17" s="80" t="s">
        <v>2445</v>
      </c>
      <c r="G17" s="114">
        <v>3550.44</v>
      </c>
      <c r="H17" s="29" t="s">
        <v>20</v>
      </c>
      <c r="I17" s="29" t="s">
        <v>19</v>
      </c>
      <c r="J17" s="107" t="s">
        <v>2454</v>
      </c>
      <c r="K17" s="109" t="s">
        <v>2424</v>
      </c>
      <c r="L17" s="32">
        <v>0</v>
      </c>
      <c r="M17" s="32">
        <v>3028</v>
      </c>
      <c r="N17" s="109" t="s">
        <v>2424</v>
      </c>
      <c r="O17" s="57">
        <f t="shared" si="0"/>
        <v>3550.44</v>
      </c>
      <c r="P17" s="25">
        <v>2539</v>
      </c>
      <c r="Q17" s="110" t="s">
        <v>2447</v>
      </c>
      <c r="R17" s="21">
        <v>0</v>
      </c>
      <c r="S17" s="2"/>
    </row>
    <row r="18" spans="1:19" s="9" customFormat="1" ht="25.5" x14ac:dyDescent="0.2">
      <c r="A18" s="7">
        <v>9</v>
      </c>
      <c r="B18" s="18">
        <v>6124</v>
      </c>
      <c r="C18" s="108" t="s">
        <v>2361</v>
      </c>
      <c r="D18" s="76">
        <v>44194</v>
      </c>
      <c r="E18" s="108" t="s">
        <v>2375</v>
      </c>
      <c r="F18" s="80" t="s">
        <v>225</v>
      </c>
      <c r="G18" s="114">
        <v>589.04999999999995</v>
      </c>
      <c r="H18" s="29" t="s">
        <v>20</v>
      </c>
      <c r="I18" s="29" t="s">
        <v>19</v>
      </c>
      <c r="J18" s="107" t="s">
        <v>2455</v>
      </c>
      <c r="K18" s="109" t="s">
        <v>2369</v>
      </c>
      <c r="L18" s="32">
        <v>0</v>
      </c>
      <c r="M18" s="32">
        <v>3047</v>
      </c>
      <c r="N18" s="109" t="s">
        <v>2424</v>
      </c>
      <c r="O18" s="57">
        <f t="shared" si="0"/>
        <v>589.04999999999995</v>
      </c>
      <c r="P18" s="25">
        <v>2540</v>
      </c>
      <c r="Q18" s="110" t="s">
        <v>2447</v>
      </c>
      <c r="R18" s="21">
        <v>0</v>
      </c>
      <c r="S18" s="2"/>
    </row>
    <row r="19" spans="1:19" s="9" customFormat="1" ht="24" x14ac:dyDescent="0.2">
      <c r="A19" s="7">
        <v>10</v>
      </c>
      <c r="B19" s="18">
        <v>6180</v>
      </c>
      <c r="C19" s="108" t="s">
        <v>2428</v>
      </c>
      <c r="D19" s="76">
        <v>2108</v>
      </c>
      <c r="E19" s="108" t="s">
        <v>2415</v>
      </c>
      <c r="F19" s="80" t="s">
        <v>1543</v>
      </c>
      <c r="G19" s="114">
        <v>417.69</v>
      </c>
      <c r="H19" s="29" t="s">
        <v>20</v>
      </c>
      <c r="I19" s="29" t="s">
        <v>19</v>
      </c>
      <c r="J19" s="80" t="s">
        <v>2456</v>
      </c>
      <c r="K19" s="109" t="s">
        <v>2424</v>
      </c>
      <c r="L19" s="32">
        <v>0</v>
      </c>
      <c r="M19" s="32">
        <v>3038</v>
      </c>
      <c r="N19" s="109" t="s">
        <v>2423</v>
      </c>
      <c r="O19" s="57">
        <f t="shared" si="0"/>
        <v>417.69</v>
      </c>
      <c r="P19" s="25">
        <v>2541</v>
      </c>
      <c r="Q19" s="110" t="s">
        <v>2447</v>
      </c>
      <c r="R19" s="21">
        <v>0</v>
      </c>
      <c r="S19" s="2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  <mergeCell ref="A6:A8"/>
    <mergeCell ref="B6:C6"/>
    <mergeCell ref="D6:G6"/>
    <mergeCell ref="H6:H8"/>
    <mergeCell ref="I6:I8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2:AC16"/>
  <sheetViews>
    <sheetView workbookViewId="0">
      <selection activeCell="F18" sqref="F18"/>
    </sheetView>
  </sheetViews>
  <sheetFormatPr defaultRowHeight="20.100000000000001" customHeight="1" x14ac:dyDescent="0.2"/>
  <cols>
    <col min="1" max="1" width="4.5703125" style="10" customWidth="1"/>
    <col min="2" max="2" width="9.7109375" style="6" customWidth="1"/>
    <col min="3" max="3" width="12.42578125" style="6" customWidth="1"/>
    <col min="4" max="4" width="14.42578125" style="6" customWidth="1"/>
    <col min="5" max="5" width="14.28515625" style="6" customWidth="1"/>
    <col min="6" max="6" width="20.140625" style="6" customWidth="1"/>
    <col min="7" max="7" width="12.42578125" style="6" customWidth="1"/>
    <col min="8" max="8" width="9.85546875" style="6" customWidth="1"/>
    <col min="9" max="9" width="15" style="6" customWidth="1"/>
    <col min="10" max="10" width="30.140625" style="6" customWidth="1"/>
    <col min="11" max="11" width="13.28515625" style="6" customWidth="1"/>
    <col min="12" max="13" width="9.28515625" style="6" customWidth="1"/>
    <col min="14" max="14" width="10.42578125" style="6" customWidth="1"/>
    <col min="15" max="15" width="11.85546875" style="6" customWidth="1"/>
    <col min="16" max="16" width="11.28515625" style="6" customWidth="1"/>
    <col min="17" max="17" width="12.42578125" style="6" customWidth="1"/>
    <col min="18" max="18" width="8.710937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0.100000000000001" customHeight="1" x14ac:dyDescent="0.2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39" customHeight="1" x14ac:dyDescent="0.2">
      <c r="A10" s="27">
        <v>1</v>
      </c>
      <c r="B10" s="18">
        <v>24516</v>
      </c>
      <c r="C10" s="19" t="s">
        <v>365</v>
      </c>
      <c r="D10" s="18">
        <v>28063</v>
      </c>
      <c r="E10" s="19" t="s">
        <v>366</v>
      </c>
      <c r="F10" s="29" t="s">
        <v>367</v>
      </c>
      <c r="G10" s="20">
        <v>15</v>
      </c>
      <c r="H10" s="18" t="s">
        <v>20</v>
      </c>
      <c r="I10" s="18" t="s">
        <v>19</v>
      </c>
      <c r="J10" s="11" t="s">
        <v>368</v>
      </c>
      <c r="K10" s="19" t="s">
        <v>324</v>
      </c>
      <c r="L10" s="21">
        <v>0</v>
      </c>
      <c r="M10" s="21">
        <v>3334</v>
      </c>
      <c r="N10" s="19" t="s">
        <v>348</v>
      </c>
      <c r="O10" s="22">
        <f t="shared" ref="O10:O16" si="0">G10</f>
        <v>15</v>
      </c>
      <c r="P10" s="21">
        <v>4067</v>
      </c>
      <c r="Q10" s="23" t="s">
        <v>369</v>
      </c>
      <c r="R10" s="21">
        <v>0</v>
      </c>
      <c r="S10" s="2"/>
    </row>
    <row r="11" spans="1:29" ht="49.5" hidden="1" customHeight="1" x14ac:dyDescent="0.2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29" ht="33" customHeight="1" x14ac:dyDescent="0.2">
      <c r="A12" s="14">
        <v>2</v>
      </c>
      <c r="B12" s="14">
        <v>37499</v>
      </c>
      <c r="C12" s="24"/>
      <c r="D12" s="14">
        <v>2596</v>
      </c>
      <c r="E12" s="24" t="s">
        <v>125</v>
      </c>
      <c r="F12" s="29" t="s">
        <v>251</v>
      </c>
      <c r="G12" s="14">
        <v>874.65</v>
      </c>
      <c r="H12" s="18" t="s">
        <v>20</v>
      </c>
      <c r="I12" s="18" t="s">
        <v>19</v>
      </c>
      <c r="J12" s="11" t="s">
        <v>370</v>
      </c>
      <c r="K12" s="24" t="s">
        <v>155</v>
      </c>
      <c r="L12" s="14">
        <v>0</v>
      </c>
      <c r="M12" s="25">
        <v>3205</v>
      </c>
      <c r="N12" s="24" t="s">
        <v>175</v>
      </c>
      <c r="O12" s="22">
        <f t="shared" si="0"/>
        <v>874.65</v>
      </c>
      <c r="P12" s="21">
        <v>4068</v>
      </c>
      <c r="Q12" s="24" t="s">
        <v>369</v>
      </c>
      <c r="R12" s="14">
        <v>0</v>
      </c>
    </row>
    <row r="13" spans="1:29" ht="28.5" customHeight="1" x14ac:dyDescent="0.2">
      <c r="A13" s="14">
        <v>3</v>
      </c>
      <c r="B13" s="14">
        <v>39023</v>
      </c>
      <c r="C13" s="24" t="s">
        <v>314</v>
      </c>
      <c r="D13" s="15">
        <v>22110982</v>
      </c>
      <c r="E13" s="24" t="s">
        <v>242</v>
      </c>
      <c r="F13" s="30" t="s">
        <v>338</v>
      </c>
      <c r="G13" s="14">
        <v>116.83</v>
      </c>
      <c r="H13" s="18" t="s">
        <v>20</v>
      </c>
      <c r="I13" s="18" t="s">
        <v>19</v>
      </c>
      <c r="J13" s="18" t="s">
        <v>371</v>
      </c>
      <c r="K13" s="24" t="s">
        <v>324</v>
      </c>
      <c r="L13" s="14">
        <v>0</v>
      </c>
      <c r="M13" s="14">
        <v>3337</v>
      </c>
      <c r="N13" s="24" t="s">
        <v>348</v>
      </c>
      <c r="O13" s="22">
        <f t="shared" si="0"/>
        <v>116.83</v>
      </c>
      <c r="P13" s="14">
        <v>4069</v>
      </c>
      <c r="Q13" s="24" t="s">
        <v>369</v>
      </c>
      <c r="R13" s="14">
        <v>0</v>
      </c>
    </row>
    <row r="14" spans="1:29" ht="30" customHeight="1" x14ac:dyDescent="0.2">
      <c r="A14" s="14">
        <v>4</v>
      </c>
      <c r="B14" s="14">
        <v>38598</v>
      </c>
      <c r="C14" s="24" t="s">
        <v>242</v>
      </c>
      <c r="D14" s="14">
        <v>22110983</v>
      </c>
      <c r="E14" s="24" t="s">
        <v>242</v>
      </c>
      <c r="F14" s="30" t="s">
        <v>338</v>
      </c>
      <c r="G14" s="14">
        <v>86.48</v>
      </c>
      <c r="H14" s="18" t="s">
        <v>20</v>
      </c>
      <c r="I14" s="18" t="s">
        <v>19</v>
      </c>
      <c r="J14" s="18" t="s">
        <v>371</v>
      </c>
      <c r="K14" s="25" t="s">
        <v>324</v>
      </c>
      <c r="L14" s="14">
        <v>0</v>
      </c>
      <c r="M14" s="14">
        <v>3338</v>
      </c>
      <c r="N14" s="25" t="s">
        <v>348</v>
      </c>
      <c r="O14" s="22">
        <f t="shared" si="0"/>
        <v>86.48</v>
      </c>
      <c r="P14" s="14">
        <v>4069</v>
      </c>
      <c r="Q14" s="24" t="s">
        <v>369</v>
      </c>
      <c r="R14" s="14">
        <v>0</v>
      </c>
    </row>
    <row r="15" spans="1:29" ht="23.25" customHeight="1" x14ac:dyDescent="0.2">
      <c r="A15" s="13">
        <v>5</v>
      </c>
      <c r="B15" s="14">
        <v>39115</v>
      </c>
      <c r="C15" s="24" t="s">
        <v>314</v>
      </c>
      <c r="D15" s="25">
        <v>4051359</v>
      </c>
      <c r="E15" s="24" t="s">
        <v>314</v>
      </c>
      <c r="F15" s="24" t="s">
        <v>372</v>
      </c>
      <c r="G15" s="14">
        <v>155.07</v>
      </c>
      <c r="H15" s="24" t="s">
        <v>339</v>
      </c>
      <c r="I15" s="18" t="s">
        <v>19</v>
      </c>
      <c r="J15" s="24" t="s">
        <v>373</v>
      </c>
      <c r="K15" s="25" t="s">
        <v>314</v>
      </c>
      <c r="L15" s="14">
        <v>0</v>
      </c>
      <c r="M15" s="14">
        <v>3339</v>
      </c>
      <c r="N15" s="25" t="s">
        <v>348</v>
      </c>
      <c r="O15" s="22">
        <f t="shared" si="0"/>
        <v>155.07</v>
      </c>
      <c r="P15" s="14">
        <v>149</v>
      </c>
      <c r="Q15" s="24" t="s">
        <v>369</v>
      </c>
      <c r="R15" s="14">
        <v>0</v>
      </c>
    </row>
    <row r="16" spans="1:29" ht="30.75" customHeight="1" x14ac:dyDescent="0.2">
      <c r="A16" s="13">
        <v>6</v>
      </c>
      <c r="B16" s="14">
        <v>39355</v>
      </c>
      <c r="C16" s="24" t="s">
        <v>342</v>
      </c>
      <c r="D16" s="14">
        <v>34701495</v>
      </c>
      <c r="E16" s="14"/>
      <c r="F16" s="24" t="s">
        <v>374</v>
      </c>
      <c r="G16" s="14">
        <v>21627.01</v>
      </c>
      <c r="H16" s="24" t="s">
        <v>339</v>
      </c>
      <c r="I16" s="18" t="s">
        <v>19</v>
      </c>
      <c r="J16" s="24" t="s">
        <v>375</v>
      </c>
      <c r="K16" s="25" t="s">
        <v>342</v>
      </c>
      <c r="L16" s="14">
        <v>0</v>
      </c>
      <c r="M16" s="14">
        <v>3340</v>
      </c>
      <c r="N16" s="25" t="s">
        <v>348</v>
      </c>
      <c r="O16" s="22">
        <f t="shared" si="0"/>
        <v>21627.01</v>
      </c>
      <c r="P16" s="14">
        <v>150</v>
      </c>
      <c r="Q16" s="24" t="s">
        <v>369</v>
      </c>
      <c r="R16" s="14">
        <v>0</v>
      </c>
    </row>
  </sheetData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ageMargins left="0.7" right="0.7" top="0.75" bottom="0.75" header="0.3" footer="0.3"/>
</worksheet>
</file>

<file path=xl/worksheets/sheet2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68EEDC-DED9-47F3-8A73-DD9692D65119}">
  <dimension ref="A1:AC15"/>
  <sheetViews>
    <sheetView workbookViewId="0">
      <selection activeCell="D14" sqref="D14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4" x14ac:dyDescent="0.2">
      <c r="A10" s="7">
        <v>1</v>
      </c>
      <c r="B10" s="18">
        <v>6345</v>
      </c>
      <c r="C10" s="108" t="s">
        <v>2459</v>
      </c>
      <c r="D10" s="76">
        <v>814403909</v>
      </c>
      <c r="E10" s="108" t="s">
        <v>2460</v>
      </c>
      <c r="F10" s="80" t="s">
        <v>2457</v>
      </c>
      <c r="G10" s="114">
        <v>3955.28</v>
      </c>
      <c r="H10" s="29" t="s">
        <v>20</v>
      </c>
      <c r="I10" s="29" t="s">
        <v>19</v>
      </c>
      <c r="J10" s="80" t="s">
        <v>2465</v>
      </c>
      <c r="K10" s="109" t="s">
        <v>2435</v>
      </c>
      <c r="L10" s="32">
        <v>0</v>
      </c>
      <c r="M10" s="32">
        <v>3059</v>
      </c>
      <c r="N10" s="109" t="s">
        <v>2447</v>
      </c>
      <c r="O10" s="57">
        <f t="shared" ref="O10:O15" si="0">G10</f>
        <v>3955.28</v>
      </c>
      <c r="P10" s="25">
        <v>2548</v>
      </c>
      <c r="Q10" s="110" t="s">
        <v>2461</v>
      </c>
      <c r="R10" s="21">
        <v>0</v>
      </c>
      <c r="S10" s="2"/>
    </row>
    <row r="11" spans="1:29" s="9" customFormat="1" ht="24" x14ac:dyDescent="0.2">
      <c r="A11" s="7">
        <v>2</v>
      </c>
      <c r="B11" s="18">
        <v>41199</v>
      </c>
      <c r="C11" s="108" t="s">
        <v>2430</v>
      </c>
      <c r="D11" s="76">
        <v>403678</v>
      </c>
      <c r="E11" s="108" t="s">
        <v>2384</v>
      </c>
      <c r="F11" s="80" t="s">
        <v>2106</v>
      </c>
      <c r="G11" s="114">
        <v>28203</v>
      </c>
      <c r="H11" s="29" t="s">
        <v>20</v>
      </c>
      <c r="I11" s="29" t="s">
        <v>19</v>
      </c>
      <c r="J11" s="80" t="s">
        <v>2463</v>
      </c>
      <c r="K11" s="109" t="s">
        <v>2447</v>
      </c>
      <c r="L11" s="32">
        <v>0</v>
      </c>
      <c r="M11" s="32">
        <v>3059</v>
      </c>
      <c r="N11" s="109" t="s">
        <v>2447</v>
      </c>
      <c r="O11" s="57">
        <f t="shared" si="0"/>
        <v>28203</v>
      </c>
      <c r="P11" s="25">
        <v>2547</v>
      </c>
      <c r="Q11" s="110" t="s">
        <v>2461</v>
      </c>
      <c r="R11" s="21">
        <v>0</v>
      </c>
      <c r="S11" s="2"/>
    </row>
    <row r="12" spans="1:29" s="9" customFormat="1" x14ac:dyDescent="0.2">
      <c r="A12" s="7">
        <v>3</v>
      </c>
      <c r="B12" s="18">
        <v>6033</v>
      </c>
      <c r="C12" s="108" t="s">
        <v>2384</v>
      </c>
      <c r="D12" s="76">
        <v>14203236</v>
      </c>
      <c r="E12" s="108" t="s">
        <v>2320</v>
      </c>
      <c r="F12" s="80" t="s">
        <v>1187</v>
      </c>
      <c r="G12" s="114">
        <f>214.2</f>
        <v>214.2</v>
      </c>
      <c r="H12" s="29" t="s">
        <v>20</v>
      </c>
      <c r="I12" s="29" t="s">
        <v>19</v>
      </c>
      <c r="J12" s="80" t="s">
        <v>2462</v>
      </c>
      <c r="K12" s="109" t="s">
        <v>2314</v>
      </c>
      <c r="L12" s="32">
        <v>0</v>
      </c>
      <c r="M12" s="32">
        <v>2716</v>
      </c>
      <c r="N12" s="109" t="s">
        <v>2344</v>
      </c>
      <c r="O12" s="57">
        <f t="shared" si="0"/>
        <v>214.2</v>
      </c>
      <c r="P12" s="25">
        <v>2545</v>
      </c>
      <c r="Q12" s="110" t="s">
        <v>2461</v>
      </c>
      <c r="R12" s="21">
        <v>0</v>
      </c>
      <c r="S12" s="2"/>
    </row>
    <row r="13" spans="1:29" s="9" customFormat="1" x14ac:dyDescent="0.2">
      <c r="A13" s="7"/>
      <c r="B13" s="18">
        <v>6032</v>
      </c>
      <c r="C13" s="108" t="s">
        <v>2384</v>
      </c>
      <c r="D13" s="76">
        <v>14203240</v>
      </c>
      <c r="E13" s="108" t="s">
        <v>2320</v>
      </c>
      <c r="F13" s="80" t="s">
        <v>1187</v>
      </c>
      <c r="G13" s="114">
        <v>190.4</v>
      </c>
      <c r="H13" s="29" t="s">
        <v>20</v>
      </c>
      <c r="I13" s="29" t="s">
        <v>19</v>
      </c>
      <c r="J13" s="80" t="s">
        <v>2462</v>
      </c>
      <c r="K13" s="109" t="s">
        <v>2314</v>
      </c>
      <c r="L13" s="32">
        <v>0</v>
      </c>
      <c r="M13" s="32">
        <v>2717</v>
      </c>
      <c r="N13" s="109" t="s">
        <v>2344</v>
      </c>
      <c r="O13" s="57">
        <f t="shared" ref="O13" si="1">G13</f>
        <v>190.4</v>
      </c>
      <c r="P13" s="25">
        <v>2545</v>
      </c>
      <c r="Q13" s="110" t="s">
        <v>2461</v>
      </c>
      <c r="R13" s="21">
        <v>0</v>
      </c>
      <c r="S13" s="2"/>
    </row>
    <row r="14" spans="1:29" s="9" customFormat="1" x14ac:dyDescent="0.2">
      <c r="A14" s="7">
        <v>4</v>
      </c>
      <c r="B14" s="18">
        <v>41835</v>
      </c>
      <c r="C14" s="108" t="s">
        <v>2459</v>
      </c>
      <c r="D14" s="76">
        <v>91406233</v>
      </c>
      <c r="E14" s="108" t="s">
        <v>2468</v>
      </c>
      <c r="F14" s="80" t="s">
        <v>2458</v>
      </c>
      <c r="G14" s="79">
        <v>23335.25</v>
      </c>
      <c r="H14" s="113" t="s">
        <v>1180</v>
      </c>
      <c r="I14" s="29" t="s">
        <v>19</v>
      </c>
      <c r="J14" s="107" t="s">
        <v>2466</v>
      </c>
      <c r="K14" s="109" t="s">
        <v>2461</v>
      </c>
      <c r="L14" s="32">
        <v>0</v>
      </c>
      <c r="M14" s="32">
        <v>3062</v>
      </c>
      <c r="N14" s="109" t="s">
        <v>2461</v>
      </c>
      <c r="O14" s="57">
        <f t="shared" si="0"/>
        <v>23335.25</v>
      </c>
      <c r="P14" s="25">
        <v>178</v>
      </c>
      <c r="Q14" s="110" t="s">
        <v>2461</v>
      </c>
      <c r="R14" s="21">
        <v>0</v>
      </c>
      <c r="S14" s="2"/>
    </row>
    <row r="15" spans="1:29" s="9" customFormat="1" ht="24" x14ac:dyDescent="0.2">
      <c r="A15" s="7">
        <v>5</v>
      </c>
      <c r="B15" s="18">
        <v>41494</v>
      </c>
      <c r="C15" s="108" t="s">
        <v>2460</v>
      </c>
      <c r="D15" s="76">
        <v>7241</v>
      </c>
      <c r="E15" s="108" t="s">
        <v>2225</v>
      </c>
      <c r="F15" s="80" t="s">
        <v>2464</v>
      </c>
      <c r="G15" s="114">
        <v>1933.75</v>
      </c>
      <c r="H15" s="29" t="s">
        <v>20</v>
      </c>
      <c r="I15" s="29" t="s">
        <v>19</v>
      </c>
      <c r="J15" s="80" t="s">
        <v>2467</v>
      </c>
      <c r="K15" s="109" t="s">
        <v>2447</v>
      </c>
      <c r="L15" s="32">
        <v>0</v>
      </c>
      <c r="M15" s="32">
        <v>3057</v>
      </c>
      <c r="N15" s="109" t="s">
        <v>2447</v>
      </c>
      <c r="O15" s="57">
        <f t="shared" si="0"/>
        <v>1933.75</v>
      </c>
      <c r="P15" s="25">
        <v>2546</v>
      </c>
      <c r="Q15" s="110" t="s">
        <v>2461</v>
      </c>
      <c r="R15" s="21">
        <v>0</v>
      </c>
      <c r="S15" s="2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  <mergeCell ref="A6:A8"/>
    <mergeCell ref="B6:C6"/>
    <mergeCell ref="D6:G6"/>
    <mergeCell ref="H6:H8"/>
    <mergeCell ref="I6:I8"/>
  </mergeCells>
  <phoneticPr fontId="26" type="noConversion"/>
  <pageMargins left="0.7" right="0.7" top="0.75" bottom="0.75" header="0.3" footer="0.3"/>
</worksheet>
</file>

<file path=xl/worksheets/sheet2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0FD3E5-32DD-47FE-8A20-943A75316913}">
  <dimension ref="A1:AC16"/>
  <sheetViews>
    <sheetView workbookViewId="0">
      <selection activeCell="F10" sqref="F10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38.25" x14ac:dyDescent="0.2">
      <c r="A10" s="7">
        <v>1</v>
      </c>
      <c r="B10" s="18">
        <v>6325</v>
      </c>
      <c r="C10" s="108" t="s">
        <v>2468</v>
      </c>
      <c r="D10" s="76">
        <v>118521</v>
      </c>
      <c r="E10" s="108" t="s">
        <v>2472</v>
      </c>
      <c r="F10" s="80" t="s">
        <v>71</v>
      </c>
      <c r="G10" s="114">
        <f>911.98</f>
        <v>911.98</v>
      </c>
      <c r="H10" s="29" t="s">
        <v>20</v>
      </c>
      <c r="I10" s="29" t="s">
        <v>19</v>
      </c>
      <c r="J10" s="107" t="s">
        <v>2471</v>
      </c>
      <c r="K10" s="109" t="s">
        <v>2447</v>
      </c>
      <c r="L10" s="32">
        <v>0</v>
      </c>
      <c r="M10" s="32">
        <v>3079</v>
      </c>
      <c r="N10" s="109" t="s">
        <v>2461</v>
      </c>
      <c r="O10" s="57">
        <f t="shared" ref="O10:O16" si="0">G10</f>
        <v>911.98</v>
      </c>
      <c r="P10" s="25">
        <v>2555</v>
      </c>
      <c r="Q10" s="110" t="s">
        <v>2470</v>
      </c>
      <c r="R10" s="21">
        <v>0</v>
      </c>
      <c r="S10" s="2"/>
    </row>
    <row r="11" spans="1:29" s="9" customFormat="1" ht="38.25" x14ac:dyDescent="0.2">
      <c r="A11" s="7">
        <v>2</v>
      </c>
      <c r="B11" s="18">
        <v>6333</v>
      </c>
      <c r="C11" s="108" t="s">
        <v>2468</v>
      </c>
      <c r="D11" s="76">
        <v>120753</v>
      </c>
      <c r="E11" s="108" t="s">
        <v>2473</v>
      </c>
      <c r="F11" s="80" t="s">
        <v>71</v>
      </c>
      <c r="G11" s="114">
        <v>1462.84</v>
      </c>
      <c r="H11" s="29" t="s">
        <v>20</v>
      </c>
      <c r="I11" s="29" t="s">
        <v>19</v>
      </c>
      <c r="J11" s="107" t="s">
        <v>2471</v>
      </c>
      <c r="K11" s="109" t="s">
        <v>2447</v>
      </c>
      <c r="L11" s="32">
        <v>0</v>
      </c>
      <c r="M11" s="32">
        <v>3078</v>
      </c>
      <c r="N11" s="109" t="s">
        <v>2461</v>
      </c>
      <c r="O11" s="57">
        <f t="shared" ref="O11" si="1">G11</f>
        <v>1462.84</v>
      </c>
      <c r="P11" s="25">
        <v>2555</v>
      </c>
      <c r="Q11" s="110" t="s">
        <v>2470</v>
      </c>
      <c r="R11" s="21">
        <v>0</v>
      </c>
      <c r="S11" s="2"/>
    </row>
    <row r="12" spans="1:29" s="9" customFormat="1" x14ac:dyDescent="0.2">
      <c r="A12" s="7">
        <v>3</v>
      </c>
      <c r="B12" s="18">
        <v>6313</v>
      </c>
      <c r="C12" s="108" t="s">
        <v>2468</v>
      </c>
      <c r="D12" s="76">
        <v>237359637</v>
      </c>
      <c r="E12" s="108" t="s">
        <v>2460</v>
      </c>
      <c r="F12" s="80" t="s">
        <v>1471</v>
      </c>
      <c r="G12" s="114">
        <v>661.44</v>
      </c>
      <c r="H12" s="29" t="s">
        <v>20</v>
      </c>
      <c r="I12" s="29" t="s">
        <v>19</v>
      </c>
      <c r="J12" s="80" t="s">
        <v>1476</v>
      </c>
      <c r="K12" s="109" t="s">
        <v>2447</v>
      </c>
      <c r="L12" s="32">
        <v>0</v>
      </c>
      <c r="M12" s="32">
        <v>3077</v>
      </c>
      <c r="N12" s="109" t="s">
        <v>2447</v>
      </c>
      <c r="O12" s="57">
        <f t="shared" si="0"/>
        <v>661.44</v>
      </c>
      <c r="P12" s="25">
        <v>2554</v>
      </c>
      <c r="Q12" s="110" t="s">
        <v>2470</v>
      </c>
      <c r="R12" s="21">
        <v>0</v>
      </c>
      <c r="S12" s="2"/>
    </row>
    <row r="13" spans="1:29" s="9" customFormat="1" x14ac:dyDescent="0.2">
      <c r="A13" s="7">
        <v>4</v>
      </c>
      <c r="B13" s="18">
        <v>4706</v>
      </c>
      <c r="C13" s="108" t="s">
        <v>2033</v>
      </c>
      <c r="D13" s="76">
        <v>237275071</v>
      </c>
      <c r="E13" s="108" t="s">
        <v>2033</v>
      </c>
      <c r="F13" s="80" t="s">
        <v>1471</v>
      </c>
      <c r="G13" s="114">
        <v>-408.17</v>
      </c>
      <c r="H13" s="29" t="s">
        <v>20</v>
      </c>
      <c r="I13" s="29" t="s">
        <v>19</v>
      </c>
      <c r="J13" s="80" t="s">
        <v>1476</v>
      </c>
      <c r="K13" s="109" t="s">
        <v>1997</v>
      </c>
      <c r="L13" s="32">
        <v>0</v>
      </c>
      <c r="M13" s="32">
        <v>1915</v>
      </c>
      <c r="N13" s="109" t="s">
        <v>2002</v>
      </c>
      <c r="O13" s="57">
        <f t="shared" ref="O13:O15" si="2">G13</f>
        <v>-408.17</v>
      </c>
      <c r="P13" s="25">
        <v>2554</v>
      </c>
      <c r="Q13" s="110" t="s">
        <v>2470</v>
      </c>
      <c r="R13" s="21">
        <v>0</v>
      </c>
      <c r="S13" s="2"/>
    </row>
    <row r="14" spans="1:29" s="9" customFormat="1" x14ac:dyDescent="0.2">
      <c r="A14" s="7">
        <v>5</v>
      </c>
      <c r="B14" s="18">
        <v>4707</v>
      </c>
      <c r="C14" s="108" t="s">
        <v>2033</v>
      </c>
      <c r="D14" s="76">
        <v>237275075</v>
      </c>
      <c r="E14" s="108" t="s">
        <v>2033</v>
      </c>
      <c r="F14" s="80" t="s">
        <v>1471</v>
      </c>
      <c r="G14" s="114">
        <v>346.29</v>
      </c>
      <c r="H14" s="29" t="s">
        <v>20</v>
      </c>
      <c r="I14" s="29" t="s">
        <v>19</v>
      </c>
      <c r="J14" s="80" t="s">
        <v>1476</v>
      </c>
      <c r="K14" s="109" t="s">
        <v>1997</v>
      </c>
      <c r="L14" s="32">
        <v>0</v>
      </c>
      <c r="M14" s="32">
        <v>1914</v>
      </c>
      <c r="N14" s="109" t="s">
        <v>2002</v>
      </c>
      <c r="O14" s="57">
        <f t="shared" si="2"/>
        <v>346.29</v>
      </c>
      <c r="P14" s="25">
        <v>2554</v>
      </c>
      <c r="Q14" s="110" t="s">
        <v>2470</v>
      </c>
      <c r="R14" s="21">
        <v>0</v>
      </c>
      <c r="S14" s="2"/>
    </row>
    <row r="15" spans="1:29" s="9" customFormat="1" x14ac:dyDescent="0.2">
      <c r="A15" s="7">
        <v>6</v>
      </c>
      <c r="B15" s="18">
        <v>4895</v>
      </c>
      <c r="C15" s="108" t="s">
        <v>2196</v>
      </c>
      <c r="D15" s="76">
        <v>237299418</v>
      </c>
      <c r="E15" s="108" t="s">
        <v>2196</v>
      </c>
      <c r="F15" s="80" t="s">
        <v>1471</v>
      </c>
      <c r="G15" s="114">
        <v>-490</v>
      </c>
      <c r="H15" s="29" t="s">
        <v>20</v>
      </c>
      <c r="I15" s="29" t="s">
        <v>19</v>
      </c>
      <c r="J15" s="80" t="s">
        <v>1476</v>
      </c>
      <c r="K15" s="109" t="s">
        <v>2151</v>
      </c>
      <c r="L15" s="32">
        <v>0</v>
      </c>
      <c r="M15" s="32">
        <v>2333</v>
      </c>
      <c r="N15" s="109" t="s">
        <v>2474</v>
      </c>
      <c r="O15" s="57">
        <f t="shared" si="2"/>
        <v>-490</v>
      </c>
      <c r="P15" s="25">
        <v>2544</v>
      </c>
      <c r="Q15" s="110" t="s">
        <v>2470</v>
      </c>
      <c r="R15" s="21">
        <v>0</v>
      </c>
      <c r="S15" s="2"/>
    </row>
    <row r="16" spans="1:29" s="9" customFormat="1" ht="24" x14ac:dyDescent="0.2">
      <c r="A16" s="7">
        <v>7</v>
      </c>
      <c r="B16" s="18">
        <v>6156</v>
      </c>
      <c r="C16" s="108" t="s">
        <v>2436</v>
      </c>
      <c r="D16" s="76">
        <v>2140</v>
      </c>
      <c r="E16" s="108" t="s">
        <v>2361</v>
      </c>
      <c r="F16" s="80" t="s">
        <v>419</v>
      </c>
      <c r="G16" s="114">
        <v>773.5</v>
      </c>
      <c r="H16" s="29" t="s">
        <v>20</v>
      </c>
      <c r="I16" s="29" t="s">
        <v>19</v>
      </c>
      <c r="J16" s="80" t="s">
        <v>2469</v>
      </c>
      <c r="K16" s="109" t="s">
        <v>2424</v>
      </c>
      <c r="L16" s="32">
        <v>0</v>
      </c>
      <c r="M16" s="32">
        <v>3076</v>
      </c>
      <c r="N16" s="109" t="s">
        <v>2447</v>
      </c>
      <c r="O16" s="57">
        <f t="shared" si="0"/>
        <v>773.5</v>
      </c>
      <c r="P16" s="25">
        <v>2553</v>
      </c>
      <c r="Q16" s="110" t="s">
        <v>2470</v>
      </c>
      <c r="R16" s="21">
        <v>0</v>
      </c>
      <c r="S16" s="2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  <mergeCell ref="A6:A8"/>
    <mergeCell ref="B6:C6"/>
    <mergeCell ref="D6:G6"/>
    <mergeCell ref="H6:H8"/>
    <mergeCell ref="I6:I8"/>
  </mergeCells>
  <pageMargins left="0.7" right="0.7" top="0.75" bottom="0.75" header="0.3" footer="0.3"/>
</worksheet>
</file>

<file path=xl/worksheets/sheet2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E3C972-1338-467F-8A73-4DC3424BE0F8}">
  <dimension ref="A1:AC28"/>
  <sheetViews>
    <sheetView workbookViewId="0">
      <selection activeCell="I17" sqref="I17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>
        <v>6314</v>
      </c>
      <c r="C10" s="108" t="s">
        <v>2468</v>
      </c>
      <c r="D10" s="76">
        <v>229</v>
      </c>
      <c r="E10" s="108" t="s">
        <v>2460</v>
      </c>
      <c r="F10" s="80" t="s">
        <v>395</v>
      </c>
      <c r="G10" s="114">
        <v>6115.41</v>
      </c>
      <c r="H10" s="29" t="s">
        <v>20</v>
      </c>
      <c r="I10" s="29" t="s">
        <v>19</v>
      </c>
      <c r="J10" s="107" t="s">
        <v>2498</v>
      </c>
      <c r="K10" s="109" t="s">
        <v>2447</v>
      </c>
      <c r="L10" s="32">
        <v>0</v>
      </c>
      <c r="M10" s="32">
        <v>3111</v>
      </c>
      <c r="N10" s="109" t="s">
        <v>2461</v>
      </c>
      <c r="O10" s="57">
        <f t="shared" ref="O10:O23" si="0">G10</f>
        <v>6115.41</v>
      </c>
      <c r="P10" s="25">
        <v>2565</v>
      </c>
      <c r="Q10" s="110" t="s">
        <v>770</v>
      </c>
      <c r="R10" s="21">
        <v>0</v>
      </c>
      <c r="S10" s="2"/>
    </row>
    <row r="11" spans="1:29" s="9" customFormat="1" ht="24" x14ac:dyDescent="0.2">
      <c r="A11" s="7">
        <v>2</v>
      </c>
      <c r="B11" s="18">
        <v>6372</v>
      </c>
      <c r="C11" s="108" t="s">
        <v>2496</v>
      </c>
      <c r="D11" s="76">
        <v>40732226</v>
      </c>
      <c r="E11" s="108" t="s">
        <v>2414</v>
      </c>
      <c r="F11" s="80" t="s">
        <v>809</v>
      </c>
      <c r="G11" s="114">
        <v>2979.61</v>
      </c>
      <c r="H11" s="29" t="s">
        <v>20</v>
      </c>
      <c r="I11" s="29" t="s">
        <v>19</v>
      </c>
      <c r="J11" s="80" t="s">
        <v>2497</v>
      </c>
      <c r="K11" s="109" t="s">
        <v>2435</v>
      </c>
      <c r="L11" s="32">
        <v>0</v>
      </c>
      <c r="M11" s="32">
        <v>3098</v>
      </c>
      <c r="N11" s="109" t="s">
        <v>2461</v>
      </c>
      <c r="O11" s="57">
        <f t="shared" si="0"/>
        <v>2979.61</v>
      </c>
      <c r="P11" s="25">
        <v>2560</v>
      </c>
      <c r="Q11" s="110" t="s">
        <v>770</v>
      </c>
      <c r="R11" s="21">
        <v>0</v>
      </c>
      <c r="S11" s="2"/>
    </row>
    <row r="12" spans="1:29" s="9" customFormat="1" x14ac:dyDescent="0.2">
      <c r="A12" s="7">
        <v>3</v>
      </c>
      <c r="B12" s="18">
        <v>41582</v>
      </c>
      <c r="C12" s="108" t="s">
        <v>2468</v>
      </c>
      <c r="D12" s="76">
        <v>963</v>
      </c>
      <c r="E12" s="108" t="s">
        <v>2430</v>
      </c>
      <c r="F12" s="80" t="s">
        <v>1491</v>
      </c>
      <c r="G12" s="114">
        <f>1050.96</f>
        <v>1050.96</v>
      </c>
      <c r="H12" s="29" t="s">
        <v>20</v>
      </c>
      <c r="I12" s="29" t="s">
        <v>19</v>
      </c>
      <c r="J12" s="80" t="s">
        <v>2494</v>
      </c>
      <c r="K12" s="109" t="s">
        <v>2461</v>
      </c>
      <c r="L12" s="32">
        <v>0</v>
      </c>
      <c r="M12" s="32">
        <v>3104</v>
      </c>
      <c r="N12" s="109" t="s">
        <v>2461</v>
      </c>
      <c r="O12" s="57">
        <f t="shared" si="0"/>
        <v>1050.96</v>
      </c>
      <c r="P12" s="25">
        <v>2566</v>
      </c>
      <c r="Q12" s="110" t="s">
        <v>770</v>
      </c>
      <c r="R12" s="21">
        <v>0</v>
      </c>
      <c r="S12" s="2"/>
    </row>
    <row r="13" spans="1:29" s="9" customFormat="1" x14ac:dyDescent="0.2">
      <c r="A13" s="7">
        <v>4</v>
      </c>
      <c r="B13" s="18">
        <v>41581</v>
      </c>
      <c r="C13" s="108" t="s">
        <v>2430</v>
      </c>
      <c r="D13" s="76">
        <v>964</v>
      </c>
      <c r="E13" s="108" t="s">
        <v>2430</v>
      </c>
      <c r="F13" s="80" t="s">
        <v>1491</v>
      </c>
      <c r="G13" s="114">
        <v>26183.68</v>
      </c>
      <c r="H13" s="29" t="s">
        <v>20</v>
      </c>
      <c r="I13" s="29" t="s">
        <v>19</v>
      </c>
      <c r="J13" s="80" t="s">
        <v>2495</v>
      </c>
      <c r="K13" s="109" t="s">
        <v>2435</v>
      </c>
      <c r="L13" s="32">
        <v>0</v>
      </c>
      <c r="M13" s="32">
        <v>3103</v>
      </c>
      <c r="N13" s="109" t="s">
        <v>2461</v>
      </c>
      <c r="O13" s="57">
        <f t="shared" ref="O13" si="1">G13</f>
        <v>26183.68</v>
      </c>
      <c r="P13" s="25">
        <v>2566</v>
      </c>
      <c r="Q13" s="110" t="s">
        <v>770</v>
      </c>
      <c r="R13" s="21">
        <v>0</v>
      </c>
      <c r="S13" s="2"/>
    </row>
    <row r="14" spans="1:29" s="9" customFormat="1" x14ac:dyDescent="0.2">
      <c r="A14" s="7">
        <v>5</v>
      </c>
      <c r="B14" s="18">
        <v>6183</v>
      </c>
      <c r="C14" s="108" t="s">
        <v>2428</v>
      </c>
      <c r="D14" s="76">
        <v>230703</v>
      </c>
      <c r="E14" s="108" t="s">
        <v>2415</v>
      </c>
      <c r="F14" s="80" t="s">
        <v>122</v>
      </c>
      <c r="G14" s="114">
        <v>658.19</v>
      </c>
      <c r="H14" s="29" t="s">
        <v>20</v>
      </c>
      <c r="I14" s="29" t="s">
        <v>19</v>
      </c>
      <c r="J14" s="80" t="s">
        <v>2493</v>
      </c>
      <c r="K14" s="109" t="s">
        <v>2423</v>
      </c>
      <c r="L14" s="32">
        <v>0</v>
      </c>
      <c r="M14" s="32">
        <v>3109</v>
      </c>
      <c r="N14" s="109" t="s">
        <v>2461</v>
      </c>
      <c r="O14" s="57">
        <f t="shared" si="0"/>
        <v>658.19</v>
      </c>
      <c r="P14" s="25">
        <v>2567</v>
      </c>
      <c r="Q14" s="110" t="s">
        <v>770</v>
      </c>
      <c r="R14" s="21">
        <v>0</v>
      </c>
      <c r="S14" s="2"/>
    </row>
    <row r="15" spans="1:29" s="9" customFormat="1" x14ac:dyDescent="0.2">
      <c r="A15" s="7">
        <v>6</v>
      </c>
      <c r="B15" s="18">
        <v>6334</v>
      </c>
      <c r="C15" s="108" t="s">
        <v>2468</v>
      </c>
      <c r="D15" s="76">
        <v>204</v>
      </c>
      <c r="E15" s="108" t="s">
        <v>2427</v>
      </c>
      <c r="F15" s="80" t="s">
        <v>340</v>
      </c>
      <c r="G15" s="114">
        <v>3000</v>
      </c>
      <c r="H15" s="29" t="s">
        <v>20</v>
      </c>
      <c r="I15" s="29" t="s">
        <v>19</v>
      </c>
      <c r="J15" s="80" t="s">
        <v>2492</v>
      </c>
      <c r="K15" s="109" t="s">
        <v>2435</v>
      </c>
      <c r="L15" s="32">
        <v>0</v>
      </c>
      <c r="M15" s="32">
        <v>3100</v>
      </c>
      <c r="N15" s="109" t="s">
        <v>2461</v>
      </c>
      <c r="O15" s="57">
        <f t="shared" si="0"/>
        <v>3000</v>
      </c>
      <c r="P15" s="25">
        <v>2561</v>
      </c>
      <c r="Q15" s="110" t="s">
        <v>770</v>
      </c>
      <c r="R15" s="21">
        <v>0</v>
      </c>
      <c r="S15" s="2"/>
    </row>
    <row r="16" spans="1:29" s="9" customFormat="1" x14ac:dyDescent="0.2">
      <c r="A16" s="7">
        <v>7</v>
      </c>
      <c r="B16" s="18">
        <v>6341</v>
      </c>
      <c r="C16" s="108" t="s">
        <v>2459</v>
      </c>
      <c r="D16" s="76">
        <v>21332</v>
      </c>
      <c r="E16" s="108" t="s">
        <v>2468</v>
      </c>
      <c r="F16" s="80" t="s">
        <v>2475</v>
      </c>
      <c r="G16" s="114">
        <v>903.92</v>
      </c>
      <c r="H16" s="29" t="s">
        <v>20</v>
      </c>
      <c r="I16" s="29" t="s">
        <v>19</v>
      </c>
      <c r="J16" s="80" t="s">
        <v>2491</v>
      </c>
      <c r="K16" s="109" t="s">
        <v>2447</v>
      </c>
      <c r="L16" s="32">
        <v>0</v>
      </c>
      <c r="M16" s="32">
        <v>3114</v>
      </c>
      <c r="N16" s="109" t="s">
        <v>2461</v>
      </c>
      <c r="O16" s="57">
        <f t="shared" si="0"/>
        <v>903.92</v>
      </c>
      <c r="P16" s="25">
        <v>2568</v>
      </c>
      <c r="Q16" s="110" t="s">
        <v>770</v>
      </c>
      <c r="R16" s="21">
        <v>0</v>
      </c>
      <c r="S16" s="2"/>
    </row>
    <row r="17" spans="1:19" s="9" customFormat="1" ht="24" x14ac:dyDescent="0.2">
      <c r="A17" s="7">
        <v>8</v>
      </c>
      <c r="B17" s="18">
        <v>6339</v>
      </c>
      <c r="C17" s="108" t="s">
        <v>2459</v>
      </c>
      <c r="D17" s="76">
        <v>5783317</v>
      </c>
      <c r="E17" s="108" t="s">
        <v>2415</v>
      </c>
      <c r="F17" s="80" t="s">
        <v>2476</v>
      </c>
      <c r="G17" s="114">
        <v>821.1</v>
      </c>
      <c r="H17" s="29" t="s">
        <v>20</v>
      </c>
      <c r="I17" s="29" t="s">
        <v>19</v>
      </c>
      <c r="J17" s="80" t="s">
        <v>2490</v>
      </c>
      <c r="K17" s="109" t="s">
        <v>2447</v>
      </c>
      <c r="L17" s="32">
        <v>0</v>
      </c>
      <c r="M17" s="32">
        <v>3097</v>
      </c>
      <c r="N17" s="109" t="s">
        <v>2461</v>
      </c>
      <c r="O17" s="57">
        <f t="shared" si="0"/>
        <v>821.1</v>
      </c>
      <c r="P17" s="25">
        <v>2562</v>
      </c>
      <c r="Q17" s="110" t="s">
        <v>770</v>
      </c>
      <c r="R17" s="21">
        <v>0</v>
      </c>
      <c r="S17" s="2"/>
    </row>
    <row r="18" spans="1:19" s="9" customFormat="1" x14ac:dyDescent="0.2">
      <c r="A18" s="7">
        <v>9</v>
      </c>
      <c r="B18" s="18">
        <v>6046</v>
      </c>
      <c r="C18" s="108" t="s">
        <v>2339</v>
      </c>
      <c r="D18" s="76">
        <v>213995</v>
      </c>
      <c r="E18" s="108" t="s">
        <v>2342</v>
      </c>
      <c r="F18" s="80" t="s">
        <v>2157</v>
      </c>
      <c r="G18" s="114">
        <f>126.14</f>
        <v>126.14</v>
      </c>
      <c r="H18" s="29" t="s">
        <v>20</v>
      </c>
      <c r="I18" s="29" t="s">
        <v>19</v>
      </c>
      <c r="J18" s="80" t="s">
        <v>2488</v>
      </c>
      <c r="K18" s="109" t="s">
        <v>2335</v>
      </c>
      <c r="L18" s="32">
        <v>0</v>
      </c>
      <c r="M18" s="32">
        <v>3112</v>
      </c>
      <c r="N18" s="109" t="s">
        <v>2461</v>
      </c>
      <c r="O18" s="57">
        <f t="shared" si="0"/>
        <v>126.14</v>
      </c>
      <c r="P18" s="25">
        <v>2569</v>
      </c>
      <c r="Q18" s="110" t="s">
        <v>770</v>
      </c>
      <c r="R18" s="21">
        <v>0</v>
      </c>
      <c r="S18" s="2"/>
    </row>
    <row r="19" spans="1:19" s="9" customFormat="1" x14ac:dyDescent="0.2">
      <c r="A19" s="7">
        <v>10</v>
      </c>
      <c r="B19" s="18">
        <v>6096</v>
      </c>
      <c r="C19" s="108" t="s">
        <v>2388</v>
      </c>
      <c r="D19" s="76">
        <v>214035</v>
      </c>
      <c r="E19" s="108" t="s">
        <v>2388</v>
      </c>
      <c r="F19" s="80" t="s">
        <v>2157</v>
      </c>
      <c r="G19" s="114">
        <v>131.63</v>
      </c>
      <c r="H19" s="29" t="s">
        <v>20</v>
      </c>
      <c r="I19" s="29" t="s">
        <v>19</v>
      </c>
      <c r="J19" s="80" t="s">
        <v>2489</v>
      </c>
      <c r="K19" s="109" t="s">
        <v>2332</v>
      </c>
      <c r="L19" s="32">
        <v>0</v>
      </c>
      <c r="M19" s="32">
        <v>3113</v>
      </c>
      <c r="N19" s="109" t="s">
        <v>2461</v>
      </c>
      <c r="O19" s="57">
        <f t="shared" ref="O19" si="2">G19</f>
        <v>131.63</v>
      </c>
      <c r="P19" s="25">
        <v>2569</v>
      </c>
      <c r="Q19" s="110" t="s">
        <v>770</v>
      </c>
      <c r="R19" s="21">
        <v>0</v>
      </c>
      <c r="S19" s="2"/>
    </row>
    <row r="20" spans="1:19" s="9" customFormat="1" x14ac:dyDescent="0.2">
      <c r="A20" s="7">
        <v>11</v>
      </c>
      <c r="B20" s="18">
        <v>6167</v>
      </c>
      <c r="C20" s="108" t="s">
        <v>2436</v>
      </c>
      <c r="D20" s="76">
        <v>9084435</v>
      </c>
      <c r="E20" s="108" t="s">
        <v>2427</v>
      </c>
      <c r="F20" s="80" t="s">
        <v>232</v>
      </c>
      <c r="G20" s="114">
        <f>6941.66</f>
        <v>6941.66</v>
      </c>
      <c r="H20" s="29" t="s">
        <v>20</v>
      </c>
      <c r="I20" s="29" t="s">
        <v>19</v>
      </c>
      <c r="J20" s="80" t="s">
        <v>2487</v>
      </c>
      <c r="K20" s="109" t="s">
        <v>2423</v>
      </c>
      <c r="L20" s="32">
        <v>0</v>
      </c>
      <c r="M20" s="32">
        <v>3106</v>
      </c>
      <c r="N20" s="109" t="s">
        <v>2461</v>
      </c>
      <c r="O20" s="57">
        <f t="shared" si="0"/>
        <v>6941.66</v>
      </c>
      <c r="P20" s="25">
        <v>2570</v>
      </c>
      <c r="Q20" s="110" t="s">
        <v>770</v>
      </c>
      <c r="R20" s="21">
        <v>0</v>
      </c>
      <c r="S20" s="2"/>
    </row>
    <row r="21" spans="1:19" s="9" customFormat="1" x14ac:dyDescent="0.2">
      <c r="A21" s="7">
        <v>12</v>
      </c>
      <c r="B21" s="18">
        <v>6168</v>
      </c>
      <c r="C21" s="108" t="s">
        <v>2436</v>
      </c>
      <c r="D21" s="76">
        <v>9084436</v>
      </c>
      <c r="E21" s="108" t="s">
        <v>2427</v>
      </c>
      <c r="F21" s="80" t="s">
        <v>232</v>
      </c>
      <c r="G21" s="114">
        <v>2975</v>
      </c>
      <c r="H21" s="29" t="s">
        <v>20</v>
      </c>
      <c r="I21" s="29" t="s">
        <v>19</v>
      </c>
      <c r="J21" s="80" t="s">
        <v>2486</v>
      </c>
      <c r="K21" s="109" t="s">
        <v>2423</v>
      </c>
      <c r="L21" s="32">
        <v>0</v>
      </c>
      <c r="M21" s="32">
        <v>3108</v>
      </c>
      <c r="N21" s="109" t="s">
        <v>2461</v>
      </c>
      <c r="O21" s="57">
        <f t="shared" ref="O21:O22" si="3">G21</f>
        <v>2975</v>
      </c>
      <c r="P21" s="25">
        <v>2570</v>
      </c>
      <c r="Q21" s="110" t="s">
        <v>770</v>
      </c>
      <c r="R21" s="21">
        <v>0</v>
      </c>
      <c r="S21" s="2"/>
    </row>
    <row r="22" spans="1:19" s="9" customFormat="1" x14ac:dyDescent="0.2">
      <c r="A22" s="7">
        <v>13</v>
      </c>
      <c r="B22" s="18">
        <v>6169</v>
      </c>
      <c r="C22" s="108" t="s">
        <v>2436</v>
      </c>
      <c r="D22" s="76">
        <v>9084437</v>
      </c>
      <c r="E22" s="108" t="s">
        <v>2427</v>
      </c>
      <c r="F22" s="80" t="s">
        <v>232</v>
      </c>
      <c r="G22" s="114">
        <v>7933.34</v>
      </c>
      <c r="H22" s="29" t="s">
        <v>20</v>
      </c>
      <c r="I22" s="29" t="s">
        <v>19</v>
      </c>
      <c r="J22" s="80" t="s">
        <v>2485</v>
      </c>
      <c r="K22" s="109" t="s">
        <v>2423</v>
      </c>
      <c r="L22" s="32">
        <v>0</v>
      </c>
      <c r="M22" s="32">
        <v>3107</v>
      </c>
      <c r="N22" s="109" t="s">
        <v>2461</v>
      </c>
      <c r="O22" s="57">
        <f t="shared" si="3"/>
        <v>7933.34</v>
      </c>
      <c r="P22" s="25">
        <v>2570</v>
      </c>
      <c r="Q22" s="110" t="s">
        <v>770</v>
      </c>
      <c r="R22" s="21">
        <v>0</v>
      </c>
      <c r="S22" s="2"/>
    </row>
    <row r="23" spans="1:19" s="9" customFormat="1" x14ac:dyDescent="0.2">
      <c r="A23" s="7">
        <v>14</v>
      </c>
      <c r="B23" s="18">
        <v>6317</v>
      </c>
      <c r="C23" s="108" t="s">
        <v>2468</v>
      </c>
      <c r="D23" s="76">
        <v>14234337</v>
      </c>
      <c r="E23" s="108" t="s">
        <v>2460</v>
      </c>
      <c r="F23" s="80" t="s">
        <v>1187</v>
      </c>
      <c r="G23" s="114">
        <f>214.2</f>
        <v>214.2</v>
      </c>
      <c r="H23" s="29" t="s">
        <v>20</v>
      </c>
      <c r="I23" s="29" t="s">
        <v>19</v>
      </c>
      <c r="J23" s="80" t="s">
        <v>2483</v>
      </c>
      <c r="K23" s="109" t="s">
        <v>2447</v>
      </c>
      <c r="L23" s="32">
        <v>0</v>
      </c>
      <c r="M23" s="32">
        <v>3102</v>
      </c>
      <c r="N23" s="109" t="s">
        <v>2461</v>
      </c>
      <c r="O23" s="57">
        <f t="shared" si="0"/>
        <v>214.2</v>
      </c>
      <c r="P23" s="25">
        <v>2564</v>
      </c>
      <c r="Q23" s="110" t="s">
        <v>770</v>
      </c>
      <c r="R23" s="21">
        <v>0</v>
      </c>
      <c r="S23" s="2"/>
    </row>
    <row r="24" spans="1:19" s="9" customFormat="1" x14ac:dyDescent="0.2">
      <c r="A24" s="7">
        <v>15</v>
      </c>
      <c r="B24" s="18">
        <v>6316</v>
      </c>
      <c r="C24" s="108" t="s">
        <v>2468</v>
      </c>
      <c r="D24" s="76">
        <v>14234339</v>
      </c>
      <c r="E24" s="108" t="s">
        <v>2460</v>
      </c>
      <c r="F24" s="80" t="s">
        <v>1187</v>
      </c>
      <c r="G24" s="114">
        <v>190.4</v>
      </c>
      <c r="H24" s="29" t="s">
        <v>20</v>
      </c>
      <c r="I24" s="29" t="s">
        <v>19</v>
      </c>
      <c r="J24" s="80" t="s">
        <v>2484</v>
      </c>
      <c r="K24" s="109" t="s">
        <v>2435</v>
      </c>
      <c r="L24" s="32">
        <v>0</v>
      </c>
      <c r="M24" s="32">
        <v>3101</v>
      </c>
      <c r="N24" s="109" t="s">
        <v>2461</v>
      </c>
      <c r="O24" s="57">
        <f t="shared" ref="O24" si="4">G24</f>
        <v>190.4</v>
      </c>
      <c r="P24" s="25">
        <v>2564</v>
      </c>
      <c r="Q24" s="110" t="s">
        <v>770</v>
      </c>
      <c r="R24" s="21">
        <v>0</v>
      </c>
      <c r="S24" s="2"/>
    </row>
    <row r="25" spans="1:19" s="9" customFormat="1" ht="25.5" x14ac:dyDescent="0.2">
      <c r="A25" s="7">
        <v>16</v>
      </c>
      <c r="B25" s="18">
        <v>6327</v>
      </c>
      <c r="C25" s="108" t="s">
        <v>2468</v>
      </c>
      <c r="D25" s="76">
        <v>10931768</v>
      </c>
      <c r="E25" s="108" t="s">
        <v>2414</v>
      </c>
      <c r="F25" s="78" t="s">
        <v>2264</v>
      </c>
      <c r="G25" s="79">
        <v>293.45</v>
      </c>
      <c r="H25" s="29" t="s">
        <v>20</v>
      </c>
      <c r="I25" s="29" t="s">
        <v>19</v>
      </c>
      <c r="J25" s="107" t="s">
        <v>2482</v>
      </c>
      <c r="K25" s="109" t="s">
        <v>2447</v>
      </c>
      <c r="L25" s="32">
        <v>0</v>
      </c>
      <c r="M25" s="32">
        <v>3099</v>
      </c>
      <c r="N25" s="109" t="s">
        <v>2461</v>
      </c>
      <c r="O25" s="57">
        <f>G25</f>
        <v>293.45</v>
      </c>
      <c r="P25" s="25">
        <v>2563</v>
      </c>
      <c r="Q25" s="110" t="s">
        <v>770</v>
      </c>
      <c r="R25" s="21">
        <v>0</v>
      </c>
      <c r="S25" s="2"/>
    </row>
    <row r="26" spans="1:19" s="9" customFormat="1" ht="25.5" x14ac:dyDescent="0.2">
      <c r="A26" s="7">
        <v>17</v>
      </c>
      <c r="B26" s="18">
        <v>6315</v>
      </c>
      <c r="C26" s="108" t="s">
        <v>2468</v>
      </c>
      <c r="D26" s="76">
        <v>44338</v>
      </c>
      <c r="E26" s="108" t="s">
        <v>2460</v>
      </c>
      <c r="F26" s="78" t="s">
        <v>225</v>
      </c>
      <c r="G26" s="79">
        <v>190.02</v>
      </c>
      <c r="H26" s="29" t="s">
        <v>20</v>
      </c>
      <c r="I26" s="29" t="s">
        <v>19</v>
      </c>
      <c r="J26" s="107" t="s">
        <v>2481</v>
      </c>
      <c r="K26" s="109" t="s">
        <v>2447</v>
      </c>
      <c r="L26" s="32">
        <v>0</v>
      </c>
      <c r="M26" s="32">
        <v>3105</v>
      </c>
      <c r="N26" s="109" t="s">
        <v>2461</v>
      </c>
      <c r="O26" s="57">
        <f>G26</f>
        <v>190.02</v>
      </c>
      <c r="P26" s="25">
        <v>2571</v>
      </c>
      <c r="Q26" s="110" t="s">
        <v>770</v>
      </c>
      <c r="R26" s="21">
        <v>0</v>
      </c>
      <c r="S26" s="2"/>
    </row>
    <row r="27" spans="1:19" s="9" customFormat="1" x14ac:dyDescent="0.2">
      <c r="A27" s="7">
        <v>18</v>
      </c>
      <c r="B27" s="18">
        <v>6212</v>
      </c>
      <c r="C27" s="108" t="s">
        <v>2468</v>
      </c>
      <c r="D27" s="76">
        <v>482</v>
      </c>
      <c r="E27" s="108" t="s">
        <v>2479</v>
      </c>
      <c r="F27" s="78" t="s">
        <v>105</v>
      </c>
      <c r="G27" s="79">
        <v>428.4</v>
      </c>
      <c r="H27" s="29" t="s">
        <v>20</v>
      </c>
      <c r="I27" s="29" t="s">
        <v>19</v>
      </c>
      <c r="J27" s="107" t="s">
        <v>2480</v>
      </c>
      <c r="K27" s="109" t="s">
        <v>2435</v>
      </c>
      <c r="L27" s="32">
        <v>0</v>
      </c>
      <c r="M27" s="32">
        <v>3110</v>
      </c>
      <c r="N27" s="109" t="s">
        <v>2461</v>
      </c>
      <c r="O27" s="57">
        <f>G27</f>
        <v>428.4</v>
      </c>
      <c r="P27" s="25">
        <v>2572</v>
      </c>
      <c r="Q27" s="110" t="s">
        <v>770</v>
      </c>
      <c r="R27" s="21">
        <v>0</v>
      </c>
      <c r="S27" s="2"/>
    </row>
    <row r="28" spans="1:19" s="9" customFormat="1" x14ac:dyDescent="0.2">
      <c r="A28" s="7">
        <v>19</v>
      </c>
      <c r="B28" s="18">
        <v>41585</v>
      </c>
      <c r="C28" s="108" t="s">
        <v>2468</v>
      </c>
      <c r="D28" s="76">
        <v>64046</v>
      </c>
      <c r="E28" s="108" t="s">
        <v>2460</v>
      </c>
      <c r="F28" s="78" t="s">
        <v>2477</v>
      </c>
      <c r="G28" s="79">
        <v>389.12</v>
      </c>
      <c r="H28" s="113" t="s">
        <v>1832</v>
      </c>
      <c r="I28" s="29" t="s">
        <v>19</v>
      </c>
      <c r="J28" s="107" t="s">
        <v>2478</v>
      </c>
      <c r="K28" s="109" t="s">
        <v>2447</v>
      </c>
      <c r="L28" s="32">
        <v>0</v>
      </c>
      <c r="M28" s="32">
        <v>3096</v>
      </c>
      <c r="N28" s="109" t="s">
        <v>2461</v>
      </c>
      <c r="O28" s="57">
        <f>G28</f>
        <v>389.12</v>
      </c>
      <c r="P28" s="25">
        <v>179</v>
      </c>
      <c r="Q28" s="110" t="s">
        <v>770</v>
      </c>
      <c r="R28" s="21">
        <v>0</v>
      </c>
      <c r="S28" s="2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  <mergeCell ref="A6:A8"/>
    <mergeCell ref="B6:C6"/>
    <mergeCell ref="D6:G6"/>
    <mergeCell ref="H6:H8"/>
    <mergeCell ref="I6:I8"/>
  </mergeCells>
  <phoneticPr fontId="26" type="noConversion"/>
  <pageMargins left="0.7" right="0.7" top="0.75" bottom="0.75" header="0.3" footer="0.3"/>
</worksheet>
</file>

<file path=xl/worksheets/sheet2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531ACA-145D-4CED-A984-B52B08731449}">
  <dimension ref="A1:AC21"/>
  <sheetViews>
    <sheetView topLeftCell="A4" workbookViewId="0">
      <selection activeCell="I16" sqref="I16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5.5" x14ac:dyDescent="0.2">
      <c r="A10" s="7">
        <v>1</v>
      </c>
      <c r="B10" s="18">
        <v>6102</v>
      </c>
      <c r="C10" s="108" t="s">
        <v>2367</v>
      </c>
      <c r="D10" s="76">
        <v>725</v>
      </c>
      <c r="E10" s="108" t="s">
        <v>2367</v>
      </c>
      <c r="F10" s="80" t="s">
        <v>2417</v>
      </c>
      <c r="G10" s="114">
        <v>2820.3</v>
      </c>
      <c r="H10" s="29" t="s">
        <v>20</v>
      </c>
      <c r="I10" s="29" t="s">
        <v>19</v>
      </c>
      <c r="J10" s="107" t="s">
        <v>2505</v>
      </c>
      <c r="K10" s="109" t="s">
        <v>2378</v>
      </c>
      <c r="L10" s="32">
        <v>0</v>
      </c>
      <c r="M10" s="32">
        <v>3130</v>
      </c>
      <c r="N10" s="109" t="s">
        <v>2461</v>
      </c>
      <c r="O10" s="57">
        <f t="shared" ref="O10:O19" si="0">G10</f>
        <v>2820.3</v>
      </c>
      <c r="P10" s="25">
        <v>2581</v>
      </c>
      <c r="Q10" s="110" t="s">
        <v>2517</v>
      </c>
      <c r="R10" s="21">
        <v>0</v>
      </c>
      <c r="S10" s="2"/>
    </row>
    <row r="11" spans="1:29" s="9" customFormat="1" x14ac:dyDescent="0.2">
      <c r="A11" s="7">
        <v>2</v>
      </c>
      <c r="B11" s="18">
        <v>6177</v>
      </c>
      <c r="C11" s="108" t="s">
        <v>2428</v>
      </c>
      <c r="D11" s="76">
        <v>1815</v>
      </c>
      <c r="E11" s="108" t="s">
        <v>2361</v>
      </c>
      <c r="F11" s="80" t="s">
        <v>875</v>
      </c>
      <c r="G11" s="114">
        <v>3213</v>
      </c>
      <c r="H11" s="29" t="s">
        <v>20</v>
      </c>
      <c r="I11" s="29" t="s">
        <v>19</v>
      </c>
      <c r="J11" s="107" t="s">
        <v>2506</v>
      </c>
      <c r="K11" s="109" t="s">
        <v>2424</v>
      </c>
      <c r="L11" s="32">
        <v>0</v>
      </c>
      <c r="M11" s="32">
        <v>3138</v>
      </c>
      <c r="N11" s="109" t="s">
        <v>2461</v>
      </c>
      <c r="O11" s="57">
        <f t="shared" si="0"/>
        <v>3213</v>
      </c>
      <c r="P11" s="25">
        <v>2592</v>
      </c>
      <c r="Q11" s="110" t="s">
        <v>2517</v>
      </c>
      <c r="R11" s="21">
        <v>0</v>
      </c>
      <c r="S11" s="2"/>
    </row>
    <row r="12" spans="1:29" s="9" customFormat="1" x14ac:dyDescent="0.2">
      <c r="A12" s="7">
        <v>3</v>
      </c>
      <c r="B12" s="18">
        <v>6170</v>
      </c>
      <c r="C12" s="108" t="s">
        <v>2436</v>
      </c>
      <c r="D12" s="76">
        <v>984</v>
      </c>
      <c r="E12" s="108" t="s">
        <v>2415</v>
      </c>
      <c r="F12" s="80" t="s">
        <v>1603</v>
      </c>
      <c r="G12" s="114">
        <v>290017.42</v>
      </c>
      <c r="H12" s="29" t="s">
        <v>20</v>
      </c>
      <c r="I12" s="29" t="s">
        <v>19</v>
      </c>
      <c r="J12" s="107" t="s">
        <v>2516</v>
      </c>
      <c r="K12" s="109" t="s">
        <v>2424</v>
      </c>
      <c r="L12" s="32">
        <v>0</v>
      </c>
      <c r="M12" s="32">
        <v>3137</v>
      </c>
      <c r="N12" s="109" t="s">
        <v>2461</v>
      </c>
      <c r="O12" s="57">
        <f t="shared" si="0"/>
        <v>290017.42</v>
      </c>
      <c r="P12" s="25">
        <v>2586</v>
      </c>
      <c r="Q12" s="110" t="s">
        <v>2517</v>
      </c>
      <c r="R12" s="21">
        <v>0</v>
      </c>
      <c r="S12" s="2"/>
    </row>
    <row r="13" spans="1:29" s="9" customFormat="1" ht="25.5" x14ac:dyDescent="0.2">
      <c r="A13" s="7">
        <v>4</v>
      </c>
      <c r="B13" s="18">
        <v>6049</v>
      </c>
      <c r="C13" s="108" t="s">
        <v>2339</v>
      </c>
      <c r="D13" s="76">
        <v>20834</v>
      </c>
      <c r="E13" s="108" t="s">
        <v>2384</v>
      </c>
      <c r="F13" s="80" t="s">
        <v>2475</v>
      </c>
      <c r="G13" s="114">
        <v>62.48</v>
      </c>
      <c r="H13" s="29" t="s">
        <v>20</v>
      </c>
      <c r="I13" s="29" t="s">
        <v>19</v>
      </c>
      <c r="J13" s="107" t="s">
        <v>2507</v>
      </c>
      <c r="K13" s="109" t="s">
        <v>2335</v>
      </c>
      <c r="L13" s="32">
        <v>0</v>
      </c>
      <c r="M13" s="32">
        <v>3131</v>
      </c>
      <c r="N13" s="109" t="s">
        <v>2424</v>
      </c>
      <c r="O13" s="57">
        <f t="shared" si="0"/>
        <v>62.48</v>
      </c>
      <c r="P13" s="25">
        <v>2582</v>
      </c>
      <c r="Q13" s="110" t="s">
        <v>2517</v>
      </c>
      <c r="R13" s="21">
        <v>0</v>
      </c>
      <c r="S13" s="2"/>
    </row>
    <row r="14" spans="1:29" s="9" customFormat="1" x14ac:dyDescent="0.2">
      <c r="A14" s="7">
        <v>5</v>
      </c>
      <c r="B14" s="18">
        <v>6157</v>
      </c>
      <c r="C14" s="108" t="s">
        <v>2436</v>
      </c>
      <c r="D14" s="76">
        <v>23202</v>
      </c>
      <c r="E14" s="108" t="s">
        <v>2388</v>
      </c>
      <c r="F14" s="80" t="s">
        <v>2499</v>
      </c>
      <c r="G14" s="114">
        <v>3019.03</v>
      </c>
      <c r="H14" s="29" t="s">
        <v>20</v>
      </c>
      <c r="I14" s="29" t="s">
        <v>19</v>
      </c>
      <c r="J14" s="80" t="s">
        <v>2508</v>
      </c>
      <c r="K14" s="109" t="s">
        <v>2424</v>
      </c>
      <c r="L14" s="32">
        <v>0</v>
      </c>
      <c r="M14" s="32">
        <v>3128</v>
      </c>
      <c r="N14" s="109" t="s">
        <v>2461</v>
      </c>
      <c r="O14" s="57">
        <f t="shared" si="0"/>
        <v>3019.03</v>
      </c>
      <c r="P14" s="25">
        <v>2583</v>
      </c>
      <c r="Q14" s="110" t="s">
        <v>2517</v>
      </c>
      <c r="R14" s="21">
        <v>0</v>
      </c>
      <c r="S14" s="2"/>
    </row>
    <row r="15" spans="1:29" s="9" customFormat="1" ht="24" x14ac:dyDescent="0.2">
      <c r="A15" s="7">
        <v>6</v>
      </c>
      <c r="B15" s="18">
        <v>6073</v>
      </c>
      <c r="C15" s="108" t="s">
        <v>2338</v>
      </c>
      <c r="D15" s="76">
        <v>10133</v>
      </c>
      <c r="E15" s="108" t="s">
        <v>2338</v>
      </c>
      <c r="F15" s="80" t="s">
        <v>2500</v>
      </c>
      <c r="G15" s="114">
        <v>199206</v>
      </c>
      <c r="H15" s="29" t="s">
        <v>20</v>
      </c>
      <c r="I15" s="29" t="s">
        <v>19</v>
      </c>
      <c r="J15" s="80" t="s">
        <v>2509</v>
      </c>
      <c r="K15" s="109" t="s">
        <v>2378</v>
      </c>
      <c r="L15" s="32">
        <v>0</v>
      </c>
      <c r="M15" s="32">
        <v>3134</v>
      </c>
      <c r="N15" s="109" t="s">
        <v>2461</v>
      </c>
      <c r="O15" s="57">
        <f t="shared" si="0"/>
        <v>199206</v>
      </c>
      <c r="P15" s="25">
        <v>2587</v>
      </c>
      <c r="Q15" s="110" t="s">
        <v>2517</v>
      </c>
      <c r="R15" s="21">
        <v>0</v>
      </c>
      <c r="S15" s="2"/>
    </row>
    <row r="16" spans="1:29" s="9" customFormat="1" x14ac:dyDescent="0.2">
      <c r="A16" s="7">
        <v>7</v>
      </c>
      <c r="B16" s="18">
        <v>6060</v>
      </c>
      <c r="C16" s="108" t="s">
        <v>2339</v>
      </c>
      <c r="D16" s="76">
        <v>5899</v>
      </c>
      <c r="E16" s="108" t="s">
        <v>2339</v>
      </c>
      <c r="F16" s="80" t="s">
        <v>2501</v>
      </c>
      <c r="G16" s="114">
        <v>47545.26</v>
      </c>
      <c r="H16" s="29" t="s">
        <v>20</v>
      </c>
      <c r="I16" s="29" t="s">
        <v>19</v>
      </c>
      <c r="J16" s="80" t="s">
        <v>2510</v>
      </c>
      <c r="K16" s="109" t="s">
        <v>2335</v>
      </c>
      <c r="L16" s="32">
        <v>0</v>
      </c>
      <c r="M16" s="32">
        <v>3129</v>
      </c>
      <c r="N16" s="109" t="s">
        <v>2461</v>
      </c>
      <c r="O16" s="57">
        <f t="shared" si="0"/>
        <v>47545.26</v>
      </c>
      <c r="P16" s="25">
        <v>2584</v>
      </c>
      <c r="Q16" s="110" t="s">
        <v>2517</v>
      </c>
      <c r="R16" s="21">
        <v>0</v>
      </c>
      <c r="S16" s="2"/>
    </row>
    <row r="17" spans="1:19" s="9" customFormat="1" x14ac:dyDescent="0.2">
      <c r="A17" s="7">
        <v>8</v>
      </c>
      <c r="B17" s="18">
        <v>6042</v>
      </c>
      <c r="C17" s="108" t="s">
        <v>2342</v>
      </c>
      <c r="D17" s="76">
        <v>34413156</v>
      </c>
      <c r="E17" s="108" t="s">
        <v>2320</v>
      </c>
      <c r="F17" s="80" t="s">
        <v>2106</v>
      </c>
      <c r="G17" s="114">
        <v>123.93</v>
      </c>
      <c r="H17" s="29" t="s">
        <v>20</v>
      </c>
      <c r="I17" s="29" t="s">
        <v>19</v>
      </c>
      <c r="J17" s="80" t="s">
        <v>2511</v>
      </c>
      <c r="K17" s="109" t="s">
        <v>2335</v>
      </c>
      <c r="L17" s="32">
        <v>0</v>
      </c>
      <c r="M17" s="32">
        <v>2748</v>
      </c>
      <c r="N17" s="109" t="s">
        <v>2332</v>
      </c>
      <c r="O17" s="57">
        <f t="shared" si="0"/>
        <v>123.93</v>
      </c>
      <c r="P17" s="25">
        <v>2588</v>
      </c>
      <c r="Q17" s="110" t="s">
        <v>2517</v>
      </c>
      <c r="R17" s="21">
        <v>0</v>
      </c>
      <c r="S17" s="2"/>
    </row>
    <row r="18" spans="1:19" s="9" customFormat="1" x14ac:dyDescent="0.2">
      <c r="A18" s="7">
        <v>9</v>
      </c>
      <c r="B18" s="18">
        <v>6088</v>
      </c>
      <c r="C18" s="108" t="s">
        <v>2388</v>
      </c>
      <c r="D18" s="76">
        <v>22575</v>
      </c>
      <c r="E18" s="108" t="s">
        <v>2342</v>
      </c>
      <c r="F18" s="80" t="s">
        <v>2502</v>
      </c>
      <c r="G18" s="114">
        <v>180532.52</v>
      </c>
      <c r="H18" s="29" t="s">
        <v>20</v>
      </c>
      <c r="I18" s="29" t="s">
        <v>19</v>
      </c>
      <c r="J18" s="80" t="s">
        <v>2512</v>
      </c>
      <c r="K18" s="109" t="s">
        <v>2347</v>
      </c>
      <c r="L18" s="32">
        <v>0</v>
      </c>
      <c r="M18" s="32">
        <v>3136</v>
      </c>
      <c r="N18" s="109" t="s">
        <v>2461</v>
      </c>
      <c r="O18" s="57">
        <f t="shared" si="0"/>
        <v>180532.52</v>
      </c>
      <c r="P18" s="25">
        <v>2589</v>
      </c>
      <c r="Q18" s="110" t="s">
        <v>2517</v>
      </c>
      <c r="R18" s="21">
        <v>0</v>
      </c>
      <c r="S18" s="2"/>
    </row>
    <row r="19" spans="1:19" s="9" customFormat="1" x14ac:dyDescent="0.2">
      <c r="A19" s="7">
        <v>10</v>
      </c>
      <c r="B19" s="18">
        <v>6057</v>
      </c>
      <c r="C19" s="108" t="s">
        <v>2339</v>
      </c>
      <c r="D19" s="76">
        <v>14203238</v>
      </c>
      <c r="E19" s="108" t="s">
        <v>2320</v>
      </c>
      <c r="F19" s="80" t="s">
        <v>1187</v>
      </c>
      <c r="G19" s="114">
        <v>745.28</v>
      </c>
      <c r="H19" s="29" t="s">
        <v>20</v>
      </c>
      <c r="I19" s="29" t="s">
        <v>19</v>
      </c>
      <c r="J19" s="80" t="s">
        <v>2513</v>
      </c>
      <c r="K19" s="109" t="s">
        <v>2335</v>
      </c>
      <c r="L19" s="32">
        <v>0</v>
      </c>
      <c r="M19" s="32">
        <v>2733</v>
      </c>
      <c r="N19" s="109" t="s">
        <v>2335</v>
      </c>
      <c r="O19" s="57">
        <f t="shared" si="0"/>
        <v>745.28</v>
      </c>
      <c r="P19" s="25">
        <v>2590</v>
      </c>
      <c r="Q19" s="110" t="s">
        <v>2517</v>
      </c>
      <c r="R19" s="21">
        <v>0</v>
      </c>
      <c r="S19" s="2"/>
    </row>
    <row r="20" spans="1:19" s="9" customFormat="1" x14ac:dyDescent="0.2">
      <c r="A20" s="7">
        <v>11</v>
      </c>
      <c r="B20" s="18">
        <v>6131</v>
      </c>
      <c r="C20" s="108" t="s">
        <v>2361</v>
      </c>
      <c r="D20" s="76">
        <v>800314</v>
      </c>
      <c r="E20" s="108" t="s">
        <v>2367</v>
      </c>
      <c r="F20" s="80" t="s">
        <v>2503</v>
      </c>
      <c r="G20" s="114">
        <v>647.96</v>
      </c>
      <c r="H20" s="29" t="s">
        <v>20</v>
      </c>
      <c r="I20" s="29" t="s">
        <v>19</v>
      </c>
      <c r="J20" s="80" t="s">
        <v>2514</v>
      </c>
      <c r="K20" s="109" t="s">
        <v>2365</v>
      </c>
      <c r="L20" s="32">
        <v>0</v>
      </c>
      <c r="M20" s="32">
        <v>3133</v>
      </c>
      <c r="N20" s="109" t="s">
        <v>2461</v>
      </c>
      <c r="O20" s="57">
        <f>G20</f>
        <v>647.96</v>
      </c>
      <c r="P20" s="25">
        <v>2585</v>
      </c>
      <c r="Q20" s="110" t="s">
        <v>2517</v>
      </c>
      <c r="R20" s="21">
        <v>0</v>
      </c>
      <c r="S20" s="2"/>
    </row>
    <row r="21" spans="1:19" s="9" customFormat="1" x14ac:dyDescent="0.2">
      <c r="A21" s="7">
        <v>12</v>
      </c>
      <c r="B21" s="18">
        <v>6078</v>
      </c>
      <c r="C21" s="108" t="s">
        <v>2366</v>
      </c>
      <c r="D21" s="76">
        <v>1875</v>
      </c>
      <c r="E21" s="108" t="s">
        <v>2338</v>
      </c>
      <c r="F21" s="80" t="s">
        <v>2504</v>
      </c>
      <c r="G21" s="114">
        <v>333.2</v>
      </c>
      <c r="H21" s="29" t="s">
        <v>20</v>
      </c>
      <c r="I21" s="29" t="s">
        <v>19</v>
      </c>
      <c r="J21" s="80" t="s">
        <v>2515</v>
      </c>
      <c r="K21" s="109" t="s">
        <v>2347</v>
      </c>
      <c r="L21" s="32">
        <v>0</v>
      </c>
      <c r="M21" s="32">
        <v>3135</v>
      </c>
      <c r="N21" s="109" t="s">
        <v>2461</v>
      </c>
      <c r="O21" s="57">
        <f>G21</f>
        <v>333.2</v>
      </c>
      <c r="P21" s="25">
        <v>2591</v>
      </c>
      <c r="Q21" s="110" t="s">
        <v>2517</v>
      </c>
      <c r="R21" s="21">
        <v>0</v>
      </c>
      <c r="S21" s="2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  <mergeCell ref="A6:A8"/>
    <mergeCell ref="B6:C6"/>
    <mergeCell ref="D6:G6"/>
    <mergeCell ref="H6:H8"/>
    <mergeCell ref="I6:I8"/>
  </mergeCells>
  <pageMargins left="0.7" right="0.7" top="0.75" bottom="0.75" header="0.3" footer="0.3"/>
</worksheet>
</file>

<file path=xl/worksheets/sheet2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09CE0E-9B7D-4F76-B66F-7113CB642B76}">
  <dimension ref="A1:AC31"/>
  <sheetViews>
    <sheetView workbookViewId="0">
      <selection activeCell="D27" sqref="D27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5.5" x14ac:dyDescent="0.2">
      <c r="A10" s="7">
        <v>1</v>
      </c>
      <c r="B10" s="18">
        <v>6089</v>
      </c>
      <c r="C10" s="108" t="s">
        <v>2388</v>
      </c>
      <c r="D10" s="76">
        <v>8612986695</v>
      </c>
      <c r="E10" s="108" t="s">
        <v>2366</v>
      </c>
      <c r="F10" s="80" t="s">
        <v>2518</v>
      </c>
      <c r="G10" s="114">
        <v>226.12</v>
      </c>
      <c r="H10" s="29" t="s">
        <v>20</v>
      </c>
      <c r="I10" s="29" t="s">
        <v>19</v>
      </c>
      <c r="J10" s="107" t="s">
        <v>2521</v>
      </c>
      <c r="K10" s="109" t="s">
        <v>2413</v>
      </c>
      <c r="L10" s="32">
        <v>0</v>
      </c>
      <c r="M10" s="32">
        <v>3132</v>
      </c>
      <c r="N10" s="109" t="s">
        <v>770</v>
      </c>
      <c r="O10" s="57">
        <f t="shared" ref="O10:O27" si="0">G10</f>
        <v>226.12</v>
      </c>
      <c r="P10" s="25">
        <v>2580</v>
      </c>
      <c r="Q10" s="110" t="s">
        <v>2517</v>
      </c>
      <c r="R10" s="21">
        <v>0</v>
      </c>
      <c r="S10" s="2"/>
    </row>
    <row r="11" spans="1:29" s="9" customFormat="1" ht="25.5" x14ac:dyDescent="0.2">
      <c r="A11" s="7">
        <v>2</v>
      </c>
      <c r="B11" s="18">
        <v>6118</v>
      </c>
      <c r="C11" s="108" t="s">
        <v>2375</v>
      </c>
      <c r="D11" s="76">
        <v>6622</v>
      </c>
      <c r="E11" s="108" t="s">
        <v>2388</v>
      </c>
      <c r="F11" s="80" t="s">
        <v>2519</v>
      </c>
      <c r="G11" s="114">
        <f>5337.05</f>
        <v>5337.05</v>
      </c>
      <c r="H11" s="29" t="s">
        <v>20</v>
      </c>
      <c r="I11" s="29" t="s">
        <v>19</v>
      </c>
      <c r="J11" s="107" t="s">
        <v>2522</v>
      </c>
      <c r="K11" s="109" t="s">
        <v>2365</v>
      </c>
      <c r="L11" s="32">
        <v>0</v>
      </c>
      <c r="M11" s="32">
        <v>3154</v>
      </c>
      <c r="N11" s="109" t="s">
        <v>770</v>
      </c>
      <c r="O11" s="57">
        <f t="shared" si="0"/>
        <v>5337.05</v>
      </c>
      <c r="P11" s="25">
        <v>2593</v>
      </c>
      <c r="Q11" s="110" t="s">
        <v>2517</v>
      </c>
      <c r="R11" s="21">
        <v>0</v>
      </c>
      <c r="S11" s="2"/>
    </row>
    <row r="12" spans="1:29" s="9" customFormat="1" x14ac:dyDescent="0.2">
      <c r="A12" s="7">
        <v>3</v>
      </c>
      <c r="B12" s="18">
        <v>6381</v>
      </c>
      <c r="C12" s="108" t="s">
        <v>2496</v>
      </c>
      <c r="D12" s="76">
        <v>18524</v>
      </c>
      <c r="E12" s="108" t="s">
        <v>2496</v>
      </c>
      <c r="F12" s="80" t="s">
        <v>709</v>
      </c>
      <c r="G12" s="114">
        <v>420</v>
      </c>
      <c r="H12" s="29" t="s">
        <v>20</v>
      </c>
      <c r="I12" s="29" t="s">
        <v>19</v>
      </c>
      <c r="J12" s="107" t="s">
        <v>2523</v>
      </c>
      <c r="K12" s="109" t="s">
        <v>770</v>
      </c>
      <c r="L12" s="32">
        <v>0</v>
      </c>
      <c r="M12" s="32">
        <v>3179</v>
      </c>
      <c r="N12" s="109" t="s">
        <v>2517</v>
      </c>
      <c r="O12" s="57">
        <f t="shared" si="0"/>
        <v>420</v>
      </c>
      <c r="P12" s="25">
        <v>2602</v>
      </c>
      <c r="Q12" s="110" t="s">
        <v>2517</v>
      </c>
      <c r="R12" s="21">
        <v>0</v>
      </c>
      <c r="S12" s="2"/>
    </row>
    <row r="13" spans="1:29" s="9" customFormat="1" x14ac:dyDescent="0.2">
      <c r="A13" s="7">
        <v>4</v>
      </c>
      <c r="B13" s="18">
        <v>6326</v>
      </c>
      <c r="C13" s="108" t="s">
        <v>2468</v>
      </c>
      <c r="D13" s="76">
        <v>11057843</v>
      </c>
      <c r="E13" s="108" t="s">
        <v>2415</v>
      </c>
      <c r="F13" s="80" t="s">
        <v>1484</v>
      </c>
      <c r="G13" s="114">
        <v>465.05</v>
      </c>
      <c r="H13" s="29" t="s">
        <v>20</v>
      </c>
      <c r="I13" s="29" t="s">
        <v>19</v>
      </c>
      <c r="J13" s="107" t="s">
        <v>1244</v>
      </c>
      <c r="K13" s="109" t="s">
        <v>2423</v>
      </c>
      <c r="L13" s="32">
        <v>0</v>
      </c>
      <c r="M13" s="32">
        <v>3152</v>
      </c>
      <c r="N13" s="109" t="s">
        <v>770</v>
      </c>
      <c r="O13" s="57">
        <f t="shared" si="0"/>
        <v>465.05</v>
      </c>
      <c r="P13" s="25">
        <v>2594</v>
      </c>
      <c r="Q13" s="110" t="s">
        <v>2517</v>
      </c>
      <c r="R13" s="21">
        <v>0</v>
      </c>
      <c r="S13" s="2"/>
    </row>
    <row r="14" spans="1:29" s="9" customFormat="1" x14ac:dyDescent="0.2">
      <c r="A14" s="7">
        <v>5</v>
      </c>
      <c r="B14" s="18">
        <v>6370</v>
      </c>
      <c r="C14" s="108" t="s">
        <v>2496</v>
      </c>
      <c r="D14" s="76">
        <v>6171158</v>
      </c>
      <c r="E14" s="108" t="s">
        <v>2338</v>
      </c>
      <c r="F14" s="80" t="s">
        <v>2520</v>
      </c>
      <c r="G14" s="114">
        <f>608.74</f>
        <v>608.74</v>
      </c>
      <c r="H14" s="29" t="s">
        <v>20</v>
      </c>
      <c r="I14" s="29" t="s">
        <v>19</v>
      </c>
      <c r="J14" s="107" t="s">
        <v>2524</v>
      </c>
      <c r="K14" s="109" t="s">
        <v>2470</v>
      </c>
      <c r="L14" s="32">
        <v>0</v>
      </c>
      <c r="M14" s="32">
        <v>3175</v>
      </c>
      <c r="N14" s="109" t="s">
        <v>2517</v>
      </c>
      <c r="O14" s="57">
        <f t="shared" si="0"/>
        <v>608.74</v>
      </c>
      <c r="P14" s="25">
        <v>2595</v>
      </c>
      <c r="Q14" s="110" t="s">
        <v>2517</v>
      </c>
      <c r="R14" s="21">
        <v>0</v>
      </c>
      <c r="S14" s="2"/>
    </row>
    <row r="15" spans="1:29" s="9" customFormat="1" x14ac:dyDescent="0.2">
      <c r="A15" s="7">
        <v>6</v>
      </c>
      <c r="B15" s="18">
        <v>6368</v>
      </c>
      <c r="C15" s="108" t="s">
        <v>2496</v>
      </c>
      <c r="D15" s="76">
        <v>6172142</v>
      </c>
      <c r="E15" s="108" t="s">
        <v>2388</v>
      </c>
      <c r="F15" s="80" t="s">
        <v>2520</v>
      </c>
      <c r="G15" s="114">
        <v>496.61</v>
      </c>
      <c r="H15" s="29" t="s">
        <v>20</v>
      </c>
      <c r="I15" s="29" t="s">
        <v>19</v>
      </c>
      <c r="J15" s="107" t="s">
        <v>2524</v>
      </c>
      <c r="K15" s="109" t="s">
        <v>2470</v>
      </c>
      <c r="L15" s="32">
        <v>0</v>
      </c>
      <c r="M15" s="32">
        <v>3174</v>
      </c>
      <c r="N15" s="109" t="s">
        <v>2517</v>
      </c>
      <c r="O15" s="57">
        <f t="shared" ref="O15:O18" si="1">G15</f>
        <v>496.61</v>
      </c>
      <c r="P15" s="25">
        <v>2595</v>
      </c>
      <c r="Q15" s="110" t="s">
        <v>2517</v>
      </c>
      <c r="R15" s="21">
        <v>0</v>
      </c>
      <c r="S15" s="2"/>
    </row>
    <row r="16" spans="1:29" s="9" customFormat="1" x14ac:dyDescent="0.2">
      <c r="A16" s="7">
        <v>7</v>
      </c>
      <c r="B16" s="18">
        <v>6369</v>
      </c>
      <c r="C16" s="108" t="s">
        <v>2496</v>
      </c>
      <c r="D16" s="76">
        <v>6176809</v>
      </c>
      <c r="E16" s="108" t="s">
        <v>2375</v>
      </c>
      <c r="F16" s="80" t="s">
        <v>2520</v>
      </c>
      <c r="G16" s="114">
        <v>1163.1400000000001</v>
      </c>
      <c r="H16" s="29" t="s">
        <v>20</v>
      </c>
      <c r="I16" s="29" t="s">
        <v>19</v>
      </c>
      <c r="J16" s="107" t="s">
        <v>2524</v>
      </c>
      <c r="K16" s="109" t="s">
        <v>2470</v>
      </c>
      <c r="L16" s="32">
        <v>0</v>
      </c>
      <c r="M16" s="32">
        <v>3173</v>
      </c>
      <c r="N16" s="109" t="s">
        <v>2517</v>
      </c>
      <c r="O16" s="57">
        <f t="shared" si="1"/>
        <v>1163.1400000000001</v>
      </c>
      <c r="P16" s="25">
        <v>2595</v>
      </c>
      <c r="Q16" s="110" t="s">
        <v>2517</v>
      </c>
      <c r="R16" s="21">
        <v>0</v>
      </c>
      <c r="S16" s="2"/>
    </row>
    <row r="17" spans="1:19" s="9" customFormat="1" x14ac:dyDescent="0.2">
      <c r="A17" s="7">
        <v>8</v>
      </c>
      <c r="B17" s="18">
        <v>6366</v>
      </c>
      <c r="C17" s="108" t="s">
        <v>2496</v>
      </c>
      <c r="D17" s="76">
        <v>6158948</v>
      </c>
      <c r="E17" s="108" t="s">
        <v>2257</v>
      </c>
      <c r="F17" s="80" t="s">
        <v>2520</v>
      </c>
      <c r="G17" s="114">
        <v>6505.73</v>
      </c>
      <c r="H17" s="29" t="s">
        <v>20</v>
      </c>
      <c r="I17" s="29" t="s">
        <v>19</v>
      </c>
      <c r="J17" s="107" t="s">
        <v>2524</v>
      </c>
      <c r="K17" s="109" t="s">
        <v>2470</v>
      </c>
      <c r="L17" s="32">
        <v>0</v>
      </c>
      <c r="M17" s="32">
        <v>3172</v>
      </c>
      <c r="N17" s="109" t="s">
        <v>2517</v>
      </c>
      <c r="O17" s="57">
        <f t="shared" si="1"/>
        <v>6505.73</v>
      </c>
      <c r="P17" s="25">
        <v>2595</v>
      </c>
      <c r="Q17" s="110" t="s">
        <v>2517</v>
      </c>
      <c r="R17" s="21">
        <v>0</v>
      </c>
      <c r="S17" s="2"/>
    </row>
    <row r="18" spans="1:19" s="9" customFormat="1" x14ac:dyDescent="0.2">
      <c r="A18" s="7">
        <v>9</v>
      </c>
      <c r="B18" s="18">
        <v>6367</v>
      </c>
      <c r="C18" s="108" t="s">
        <v>2348</v>
      </c>
      <c r="D18" s="76">
        <v>6166867</v>
      </c>
      <c r="E18" s="108" t="s">
        <v>2348</v>
      </c>
      <c r="F18" s="80" t="s">
        <v>2520</v>
      </c>
      <c r="G18" s="114">
        <v>1307.2</v>
      </c>
      <c r="H18" s="29" t="s">
        <v>20</v>
      </c>
      <c r="I18" s="29" t="s">
        <v>19</v>
      </c>
      <c r="J18" s="107" t="s">
        <v>2524</v>
      </c>
      <c r="K18" s="109" t="s">
        <v>2470</v>
      </c>
      <c r="L18" s="32">
        <v>0</v>
      </c>
      <c r="M18" s="32">
        <v>3171</v>
      </c>
      <c r="N18" s="109" t="s">
        <v>2517</v>
      </c>
      <c r="O18" s="57">
        <f t="shared" si="1"/>
        <v>1307.2</v>
      </c>
      <c r="P18" s="25">
        <v>2595</v>
      </c>
      <c r="Q18" s="110" t="s">
        <v>2517</v>
      </c>
      <c r="R18" s="21">
        <v>0</v>
      </c>
      <c r="S18" s="2"/>
    </row>
    <row r="19" spans="1:19" s="9" customFormat="1" ht="25.5" x14ac:dyDescent="0.2">
      <c r="A19" s="7">
        <v>10</v>
      </c>
      <c r="B19" s="18">
        <v>6340</v>
      </c>
      <c r="C19" s="108" t="s">
        <v>2459</v>
      </c>
      <c r="D19" s="76">
        <v>3596</v>
      </c>
      <c r="E19" s="108" t="s">
        <v>2468</v>
      </c>
      <c r="F19" s="80" t="s">
        <v>1855</v>
      </c>
      <c r="G19" s="114">
        <v>11067</v>
      </c>
      <c r="H19" s="29" t="s">
        <v>20</v>
      </c>
      <c r="I19" s="29" t="s">
        <v>19</v>
      </c>
      <c r="J19" s="107" t="s">
        <v>2525</v>
      </c>
      <c r="K19" s="109" t="s">
        <v>2435</v>
      </c>
      <c r="L19" s="32">
        <v>0</v>
      </c>
      <c r="M19" s="32">
        <v>3178</v>
      </c>
      <c r="N19" s="109" t="s">
        <v>2517</v>
      </c>
      <c r="O19" s="57">
        <f t="shared" si="0"/>
        <v>11067</v>
      </c>
      <c r="P19" s="25">
        <v>2601</v>
      </c>
      <c r="Q19" s="110" t="s">
        <v>2517</v>
      </c>
      <c r="R19" s="21">
        <v>0</v>
      </c>
      <c r="S19" s="2"/>
    </row>
    <row r="20" spans="1:19" s="9" customFormat="1" x14ac:dyDescent="0.2">
      <c r="A20" s="7">
        <v>11</v>
      </c>
      <c r="B20" s="18">
        <v>6343</v>
      </c>
      <c r="C20" s="108" t="s">
        <v>2459</v>
      </c>
      <c r="D20" s="76">
        <v>80795</v>
      </c>
      <c r="E20" s="108" t="s">
        <v>2468</v>
      </c>
      <c r="F20" s="80" t="s">
        <v>1513</v>
      </c>
      <c r="G20" s="114">
        <v>77112</v>
      </c>
      <c r="H20" s="29" t="s">
        <v>20</v>
      </c>
      <c r="I20" s="29" t="s">
        <v>19</v>
      </c>
      <c r="J20" s="107" t="s">
        <v>2526</v>
      </c>
      <c r="K20" s="109" t="s">
        <v>2461</v>
      </c>
      <c r="L20" s="32">
        <v>0</v>
      </c>
      <c r="M20" s="32">
        <v>3151</v>
      </c>
      <c r="N20" s="109" t="s">
        <v>770</v>
      </c>
      <c r="O20" s="57">
        <f t="shared" si="0"/>
        <v>77112</v>
      </c>
      <c r="P20" s="25">
        <v>2596</v>
      </c>
      <c r="Q20" s="110" t="s">
        <v>2517</v>
      </c>
      <c r="R20" s="21">
        <v>0</v>
      </c>
      <c r="S20" s="2"/>
    </row>
    <row r="21" spans="1:19" s="9" customFormat="1" ht="24" x14ac:dyDescent="0.2">
      <c r="A21" s="7">
        <v>12</v>
      </c>
      <c r="B21" s="18">
        <v>6324</v>
      </c>
      <c r="C21" s="108" t="s">
        <v>2468</v>
      </c>
      <c r="D21" s="76">
        <v>6680</v>
      </c>
      <c r="E21" s="108" t="s">
        <v>2426</v>
      </c>
      <c r="F21" s="80" t="s">
        <v>1690</v>
      </c>
      <c r="G21" s="114">
        <v>1783.44</v>
      </c>
      <c r="H21" s="29" t="s">
        <v>20</v>
      </c>
      <c r="I21" s="29" t="s">
        <v>19</v>
      </c>
      <c r="J21" s="107" t="s">
        <v>1799</v>
      </c>
      <c r="K21" s="109" t="s">
        <v>2435</v>
      </c>
      <c r="L21" s="32">
        <v>0</v>
      </c>
      <c r="M21" s="32">
        <v>3153</v>
      </c>
      <c r="N21" s="109" t="s">
        <v>770</v>
      </c>
      <c r="O21" s="57">
        <f t="shared" si="0"/>
        <v>1783.44</v>
      </c>
      <c r="P21" s="25">
        <v>2597</v>
      </c>
      <c r="Q21" s="110" t="s">
        <v>2517</v>
      </c>
      <c r="R21" s="21">
        <v>0</v>
      </c>
      <c r="S21" s="2"/>
    </row>
    <row r="22" spans="1:19" s="9" customFormat="1" x14ac:dyDescent="0.2">
      <c r="A22" s="7">
        <v>13</v>
      </c>
      <c r="B22" s="18">
        <v>6158</v>
      </c>
      <c r="C22" s="108" t="s">
        <v>2436</v>
      </c>
      <c r="D22" s="76">
        <v>226937</v>
      </c>
      <c r="E22" s="108" t="s">
        <v>2361</v>
      </c>
      <c r="F22" s="80" t="s">
        <v>1528</v>
      </c>
      <c r="G22" s="114">
        <f>10455.28</f>
        <v>10455.280000000001</v>
      </c>
      <c r="H22" s="29" t="s">
        <v>20</v>
      </c>
      <c r="I22" s="29" t="s">
        <v>19</v>
      </c>
      <c r="J22" s="107" t="s">
        <v>1799</v>
      </c>
      <c r="K22" s="109" t="s">
        <v>2405</v>
      </c>
      <c r="L22" s="32">
        <v>0</v>
      </c>
      <c r="M22" s="32">
        <v>3157</v>
      </c>
      <c r="N22" s="109" t="s">
        <v>770</v>
      </c>
      <c r="O22" s="57">
        <f t="shared" si="0"/>
        <v>10455.280000000001</v>
      </c>
      <c r="P22" s="25">
        <v>2598</v>
      </c>
      <c r="Q22" s="110" t="s">
        <v>2517</v>
      </c>
      <c r="R22" s="21">
        <v>0</v>
      </c>
      <c r="S22" s="2"/>
    </row>
    <row r="23" spans="1:19" s="9" customFormat="1" x14ac:dyDescent="0.2">
      <c r="A23" s="7">
        <v>14</v>
      </c>
      <c r="B23" s="18">
        <v>6172</v>
      </c>
      <c r="C23" s="108" t="s">
        <v>2436</v>
      </c>
      <c r="D23" s="76">
        <v>227028</v>
      </c>
      <c r="E23" s="108" t="s">
        <v>2427</v>
      </c>
      <c r="F23" s="80" t="s">
        <v>1528</v>
      </c>
      <c r="G23" s="114">
        <v>2933.84</v>
      </c>
      <c r="H23" s="29" t="s">
        <v>20</v>
      </c>
      <c r="I23" s="29" t="s">
        <v>19</v>
      </c>
      <c r="J23" s="107" t="s">
        <v>1799</v>
      </c>
      <c r="K23" s="109" t="s">
        <v>2405</v>
      </c>
      <c r="L23" s="32">
        <v>0</v>
      </c>
      <c r="M23" s="32">
        <v>3160</v>
      </c>
      <c r="N23" s="109" t="s">
        <v>770</v>
      </c>
      <c r="O23" s="57">
        <f t="shared" ref="O23:O26" si="2">G23</f>
        <v>2933.84</v>
      </c>
      <c r="P23" s="25">
        <v>2598</v>
      </c>
      <c r="Q23" s="110" t="s">
        <v>2517</v>
      </c>
      <c r="R23" s="21">
        <v>0</v>
      </c>
      <c r="S23" s="2"/>
    </row>
    <row r="24" spans="1:19" s="9" customFormat="1" x14ac:dyDescent="0.2">
      <c r="A24" s="7">
        <v>15</v>
      </c>
      <c r="B24" s="18">
        <v>6364</v>
      </c>
      <c r="C24" s="108" t="s">
        <v>2527</v>
      </c>
      <c r="D24" s="76">
        <v>227045</v>
      </c>
      <c r="E24" s="108" t="s">
        <v>2427</v>
      </c>
      <c r="F24" s="80" t="s">
        <v>1528</v>
      </c>
      <c r="G24" s="114">
        <v>1916.04</v>
      </c>
      <c r="H24" s="29" t="s">
        <v>20</v>
      </c>
      <c r="I24" s="29" t="s">
        <v>19</v>
      </c>
      <c r="J24" s="107" t="s">
        <v>1799</v>
      </c>
      <c r="K24" s="109" t="s">
        <v>2470</v>
      </c>
      <c r="L24" s="32">
        <v>0</v>
      </c>
      <c r="M24" s="32">
        <v>3177</v>
      </c>
      <c r="N24" s="109" t="s">
        <v>2517</v>
      </c>
      <c r="O24" s="57">
        <f t="shared" si="2"/>
        <v>1916.04</v>
      </c>
      <c r="P24" s="25">
        <v>2598</v>
      </c>
      <c r="Q24" s="110" t="s">
        <v>2517</v>
      </c>
      <c r="R24" s="21">
        <v>0</v>
      </c>
      <c r="S24" s="2"/>
    </row>
    <row r="25" spans="1:19" s="9" customFormat="1" x14ac:dyDescent="0.2">
      <c r="A25" s="7">
        <v>16</v>
      </c>
      <c r="B25" s="18">
        <v>6171</v>
      </c>
      <c r="C25" s="108" t="s">
        <v>2436</v>
      </c>
      <c r="D25" s="76">
        <v>227165</v>
      </c>
      <c r="E25" s="108" t="s">
        <v>2426</v>
      </c>
      <c r="F25" s="80" t="s">
        <v>1528</v>
      </c>
      <c r="G25" s="114">
        <v>3496.24</v>
      </c>
      <c r="H25" s="29" t="s">
        <v>20</v>
      </c>
      <c r="I25" s="29" t="s">
        <v>19</v>
      </c>
      <c r="J25" s="107" t="s">
        <v>1799</v>
      </c>
      <c r="K25" s="109" t="s">
        <v>2405</v>
      </c>
      <c r="L25" s="32">
        <v>0</v>
      </c>
      <c r="M25" s="32">
        <v>3158</v>
      </c>
      <c r="N25" s="109" t="s">
        <v>770</v>
      </c>
      <c r="O25" s="57">
        <f t="shared" si="2"/>
        <v>3496.24</v>
      </c>
      <c r="P25" s="25">
        <v>2598</v>
      </c>
      <c r="Q25" s="110" t="s">
        <v>2517</v>
      </c>
      <c r="R25" s="21">
        <v>0</v>
      </c>
      <c r="S25" s="2"/>
    </row>
    <row r="26" spans="1:19" s="9" customFormat="1" x14ac:dyDescent="0.2">
      <c r="A26" s="7">
        <v>17</v>
      </c>
      <c r="B26" s="18">
        <v>6174</v>
      </c>
      <c r="C26" s="108" t="s">
        <v>2428</v>
      </c>
      <c r="D26" s="76">
        <v>227222</v>
      </c>
      <c r="E26" s="108" t="s">
        <v>2415</v>
      </c>
      <c r="F26" s="80" t="s">
        <v>1528</v>
      </c>
      <c r="G26" s="114">
        <v>3617.81</v>
      </c>
      <c r="H26" s="29" t="s">
        <v>20</v>
      </c>
      <c r="I26" s="29" t="s">
        <v>19</v>
      </c>
      <c r="J26" s="107" t="s">
        <v>1799</v>
      </c>
      <c r="K26" s="109" t="s">
        <v>2405</v>
      </c>
      <c r="L26" s="32">
        <v>0</v>
      </c>
      <c r="M26" s="32">
        <v>3159</v>
      </c>
      <c r="N26" s="109" t="s">
        <v>770</v>
      </c>
      <c r="O26" s="57">
        <f t="shared" si="2"/>
        <v>3617.81</v>
      </c>
      <c r="P26" s="25">
        <v>2598</v>
      </c>
      <c r="Q26" s="110" t="s">
        <v>2517</v>
      </c>
      <c r="R26" s="21">
        <v>0</v>
      </c>
      <c r="S26" s="2"/>
    </row>
    <row r="27" spans="1:19" s="9" customFormat="1" ht="24" x14ac:dyDescent="0.2">
      <c r="A27" s="7">
        <v>18</v>
      </c>
      <c r="B27" s="18">
        <v>6332</v>
      </c>
      <c r="C27" s="108" t="s">
        <v>2468</v>
      </c>
      <c r="D27" s="76">
        <v>2114</v>
      </c>
      <c r="E27" s="108" t="s">
        <v>2430</v>
      </c>
      <c r="F27" s="80" t="s">
        <v>1543</v>
      </c>
      <c r="G27" s="114">
        <v>134.74</v>
      </c>
      <c r="H27" s="29" t="s">
        <v>20</v>
      </c>
      <c r="I27" s="29" t="s">
        <v>19</v>
      </c>
      <c r="J27" s="80" t="s">
        <v>2528</v>
      </c>
      <c r="K27" s="109" t="s">
        <v>2461</v>
      </c>
      <c r="L27" s="32">
        <v>0</v>
      </c>
      <c r="M27" s="32">
        <v>3150</v>
      </c>
      <c r="N27" s="109" t="s">
        <v>770</v>
      </c>
      <c r="O27" s="57">
        <f t="shared" si="0"/>
        <v>134.74</v>
      </c>
      <c r="P27" s="25">
        <v>2599</v>
      </c>
      <c r="Q27" s="110" t="s">
        <v>2517</v>
      </c>
      <c r="R27" s="21">
        <v>0</v>
      </c>
      <c r="S27" s="2"/>
    </row>
    <row r="28" spans="1:19" s="9" customFormat="1" x14ac:dyDescent="0.2">
      <c r="A28" s="7">
        <v>19</v>
      </c>
      <c r="B28" s="18">
        <v>40897</v>
      </c>
      <c r="C28" s="108" t="s">
        <v>2428</v>
      </c>
      <c r="D28" s="76">
        <v>140590</v>
      </c>
      <c r="E28" s="108" t="s">
        <v>2375</v>
      </c>
      <c r="F28" s="80" t="s">
        <v>148</v>
      </c>
      <c r="G28" s="114">
        <f>1714.22</f>
        <v>1714.22</v>
      </c>
      <c r="H28" s="29" t="s">
        <v>20</v>
      </c>
      <c r="I28" s="29" t="s">
        <v>19</v>
      </c>
      <c r="J28" s="80" t="s">
        <v>1827</v>
      </c>
      <c r="K28" s="109" t="s">
        <v>2405</v>
      </c>
      <c r="L28" s="32">
        <v>0</v>
      </c>
      <c r="M28" s="32">
        <v>3163</v>
      </c>
      <c r="N28" s="109" t="s">
        <v>770</v>
      </c>
      <c r="O28" s="57">
        <f>G28</f>
        <v>1714.22</v>
      </c>
      <c r="P28" s="25">
        <v>2600</v>
      </c>
      <c r="Q28" s="110" t="s">
        <v>2517</v>
      </c>
      <c r="R28" s="21">
        <v>0</v>
      </c>
      <c r="S28" s="2"/>
    </row>
    <row r="29" spans="1:19" s="9" customFormat="1" x14ac:dyDescent="0.2">
      <c r="A29" s="7">
        <v>20</v>
      </c>
      <c r="B29" s="18">
        <v>6175</v>
      </c>
      <c r="C29" s="108" t="s">
        <v>2428</v>
      </c>
      <c r="D29" s="76">
        <v>140844</v>
      </c>
      <c r="E29" s="108" t="s">
        <v>2427</v>
      </c>
      <c r="F29" s="80" t="s">
        <v>148</v>
      </c>
      <c r="G29" s="114">
        <v>6859.2</v>
      </c>
      <c r="H29" s="29" t="s">
        <v>20</v>
      </c>
      <c r="I29" s="29" t="s">
        <v>19</v>
      </c>
      <c r="J29" s="80" t="s">
        <v>1827</v>
      </c>
      <c r="K29" s="109" t="s">
        <v>2405</v>
      </c>
      <c r="L29" s="32">
        <v>0</v>
      </c>
      <c r="M29" s="32">
        <v>3161</v>
      </c>
      <c r="N29" s="109" t="s">
        <v>770</v>
      </c>
      <c r="O29" s="57">
        <f t="shared" ref="O29:O31" si="3">G29</f>
        <v>6859.2</v>
      </c>
      <c r="P29" s="25">
        <v>2600</v>
      </c>
      <c r="Q29" s="110" t="s">
        <v>2517</v>
      </c>
      <c r="R29" s="21">
        <v>0</v>
      </c>
      <c r="S29" s="2"/>
    </row>
    <row r="30" spans="1:19" s="9" customFormat="1" x14ac:dyDescent="0.2">
      <c r="A30" s="7">
        <v>21</v>
      </c>
      <c r="B30" s="18">
        <v>6176</v>
      </c>
      <c r="C30" s="108" t="s">
        <v>2428</v>
      </c>
      <c r="D30" s="76">
        <v>140869</v>
      </c>
      <c r="E30" s="108" t="s">
        <v>2427</v>
      </c>
      <c r="F30" s="80" t="s">
        <v>148</v>
      </c>
      <c r="G30" s="114">
        <v>2449.4</v>
      </c>
      <c r="H30" s="29" t="s">
        <v>20</v>
      </c>
      <c r="I30" s="29" t="s">
        <v>19</v>
      </c>
      <c r="J30" s="80" t="s">
        <v>1827</v>
      </c>
      <c r="K30" s="109" t="s">
        <v>2412</v>
      </c>
      <c r="L30" s="32">
        <v>0</v>
      </c>
      <c r="M30" s="32">
        <v>3162</v>
      </c>
      <c r="N30" s="109" t="s">
        <v>770</v>
      </c>
      <c r="O30" s="57">
        <f t="shared" si="3"/>
        <v>2449.4</v>
      </c>
      <c r="P30" s="25">
        <v>2600</v>
      </c>
      <c r="Q30" s="110" t="s">
        <v>2517</v>
      </c>
      <c r="R30" s="21">
        <v>0</v>
      </c>
      <c r="S30" s="2"/>
    </row>
    <row r="31" spans="1:19" s="9" customFormat="1" x14ac:dyDescent="0.2">
      <c r="A31" s="7">
        <v>22</v>
      </c>
      <c r="B31" s="18">
        <v>6363</v>
      </c>
      <c r="C31" s="108" t="s">
        <v>2527</v>
      </c>
      <c r="D31" s="76">
        <v>141082</v>
      </c>
      <c r="E31" s="108" t="s">
        <v>2468</v>
      </c>
      <c r="F31" s="80" t="s">
        <v>148</v>
      </c>
      <c r="G31" s="114">
        <v>1207.6500000000001</v>
      </c>
      <c r="H31" s="29" t="s">
        <v>20</v>
      </c>
      <c r="I31" s="29" t="s">
        <v>19</v>
      </c>
      <c r="J31" s="80" t="s">
        <v>1827</v>
      </c>
      <c r="K31" s="109" t="s">
        <v>2461</v>
      </c>
      <c r="L31" s="32">
        <v>0</v>
      </c>
      <c r="M31" s="32">
        <v>3176</v>
      </c>
      <c r="N31" s="109" t="s">
        <v>2517</v>
      </c>
      <c r="O31" s="57">
        <f t="shared" si="3"/>
        <v>1207.6500000000001</v>
      </c>
      <c r="P31" s="25">
        <v>2600</v>
      </c>
      <c r="Q31" s="110" t="s">
        <v>2517</v>
      </c>
      <c r="R31" s="21">
        <v>0</v>
      </c>
      <c r="S31" s="2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  <mergeCell ref="A6:A8"/>
    <mergeCell ref="B6:C6"/>
    <mergeCell ref="D6:G6"/>
    <mergeCell ref="H6:H8"/>
    <mergeCell ref="I6:I8"/>
  </mergeCells>
  <pageMargins left="0.7" right="0.7" top="0.75" bottom="0.75" header="0.3" footer="0.3"/>
</worksheet>
</file>

<file path=xl/worksheets/sheet2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7BD87-714B-40D3-9AB6-926081ADC04A}">
  <dimension ref="A1:AC28"/>
  <sheetViews>
    <sheetView topLeftCell="A5" workbookViewId="0">
      <selection activeCell="C26" sqref="C26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>
        <v>41395</v>
      </c>
      <c r="C10" s="108" t="s">
        <v>2460</v>
      </c>
      <c r="D10" s="76">
        <v>7905</v>
      </c>
      <c r="E10" s="108" t="s">
        <v>2430</v>
      </c>
      <c r="F10" s="80" t="s">
        <v>1491</v>
      </c>
      <c r="G10" s="114">
        <v>400</v>
      </c>
      <c r="H10" s="29" t="s">
        <v>20</v>
      </c>
      <c r="I10" s="29" t="s">
        <v>19</v>
      </c>
      <c r="J10" s="107" t="s">
        <v>2534</v>
      </c>
      <c r="K10" s="109" t="s">
        <v>2470</v>
      </c>
      <c r="L10" s="32">
        <v>0</v>
      </c>
      <c r="M10" s="32">
        <v>3187</v>
      </c>
      <c r="N10" s="109" t="s">
        <v>2517</v>
      </c>
      <c r="O10" s="57">
        <f t="shared" ref="O10:O22" si="0">G10</f>
        <v>400</v>
      </c>
      <c r="P10" s="25">
        <v>2606</v>
      </c>
      <c r="Q10" s="110" t="s">
        <v>2533</v>
      </c>
      <c r="R10" s="21">
        <v>0</v>
      </c>
      <c r="S10" s="2"/>
    </row>
    <row r="11" spans="1:29" s="9" customFormat="1" ht="25.5" x14ac:dyDescent="0.2">
      <c r="A11" s="7">
        <v>2</v>
      </c>
      <c r="B11" s="18">
        <v>42385</v>
      </c>
      <c r="C11" s="108" t="s">
        <v>2535</v>
      </c>
      <c r="D11" s="76">
        <v>8118</v>
      </c>
      <c r="E11" s="108" t="s">
        <v>2496</v>
      </c>
      <c r="F11" s="80" t="s">
        <v>1491</v>
      </c>
      <c r="G11" s="114">
        <f>2800</f>
        <v>2800</v>
      </c>
      <c r="H11" s="29" t="s">
        <v>20</v>
      </c>
      <c r="I11" s="29" t="s">
        <v>19</v>
      </c>
      <c r="J11" s="107" t="s">
        <v>2536</v>
      </c>
      <c r="K11" s="109" t="s">
        <v>2517</v>
      </c>
      <c r="L11" s="32">
        <v>0</v>
      </c>
      <c r="M11" s="32">
        <v>3198</v>
      </c>
      <c r="N11" s="109" t="s">
        <v>2537</v>
      </c>
      <c r="O11" s="57">
        <f t="shared" ref="O11" si="1">G11</f>
        <v>2800</v>
      </c>
      <c r="P11" s="25">
        <v>2606</v>
      </c>
      <c r="Q11" s="110" t="s">
        <v>2533</v>
      </c>
      <c r="R11" s="21">
        <v>0</v>
      </c>
      <c r="S11" s="2"/>
    </row>
    <row r="12" spans="1:29" s="9" customFormat="1" x14ac:dyDescent="0.2">
      <c r="A12" s="7">
        <v>3</v>
      </c>
      <c r="B12" s="18">
        <v>41921</v>
      </c>
      <c r="C12" s="108" t="s">
        <v>2527</v>
      </c>
      <c r="D12" s="76">
        <v>980</v>
      </c>
      <c r="E12" s="108" t="s">
        <v>2468</v>
      </c>
      <c r="F12" s="80" t="s">
        <v>1491</v>
      </c>
      <c r="G12" s="114">
        <v>40.340000000000003</v>
      </c>
      <c r="H12" s="29" t="s">
        <v>20</v>
      </c>
      <c r="I12" s="29" t="s">
        <v>19</v>
      </c>
      <c r="J12" s="107" t="s">
        <v>2532</v>
      </c>
      <c r="K12" s="109" t="s">
        <v>2533</v>
      </c>
      <c r="L12" s="32">
        <v>0</v>
      </c>
      <c r="M12" s="32">
        <v>3194</v>
      </c>
      <c r="N12" s="109" t="s">
        <v>2517</v>
      </c>
      <c r="O12" s="57">
        <f t="shared" si="0"/>
        <v>40.340000000000003</v>
      </c>
      <c r="P12" s="25">
        <v>2607</v>
      </c>
      <c r="Q12" s="110" t="s">
        <v>2533</v>
      </c>
      <c r="R12" s="21">
        <v>0</v>
      </c>
      <c r="S12" s="2"/>
    </row>
    <row r="13" spans="1:29" s="9" customFormat="1" x14ac:dyDescent="0.2">
      <c r="A13" s="7">
        <v>4</v>
      </c>
      <c r="B13" s="18">
        <v>6446</v>
      </c>
      <c r="C13" s="108" t="s">
        <v>2538</v>
      </c>
      <c r="D13" s="76">
        <v>121317</v>
      </c>
      <c r="E13" s="108" t="s">
        <v>2539</v>
      </c>
      <c r="F13" s="80" t="s">
        <v>71</v>
      </c>
      <c r="G13" s="114">
        <v>1248.51</v>
      </c>
      <c r="H13" s="29" t="s">
        <v>20</v>
      </c>
      <c r="I13" s="29" t="s">
        <v>19</v>
      </c>
      <c r="J13" s="107" t="s">
        <v>2254</v>
      </c>
      <c r="K13" s="109" t="s">
        <v>2537</v>
      </c>
      <c r="L13" s="32">
        <v>0</v>
      </c>
      <c r="M13" s="32">
        <v>3199</v>
      </c>
      <c r="N13" s="109" t="s">
        <v>2537</v>
      </c>
      <c r="O13" s="57">
        <f t="shared" si="0"/>
        <v>1248.51</v>
      </c>
      <c r="P13" s="25">
        <v>2608</v>
      </c>
      <c r="Q13" s="110" t="s">
        <v>2533</v>
      </c>
      <c r="R13" s="21">
        <v>0</v>
      </c>
      <c r="S13" s="2"/>
    </row>
    <row r="14" spans="1:29" s="9" customFormat="1" x14ac:dyDescent="0.2">
      <c r="A14" s="7">
        <v>5</v>
      </c>
      <c r="B14" s="18">
        <v>6365</v>
      </c>
      <c r="C14" s="108" t="s">
        <v>2496</v>
      </c>
      <c r="D14" s="76">
        <v>11060677</v>
      </c>
      <c r="E14" s="108" t="s">
        <v>2459</v>
      </c>
      <c r="F14" s="80" t="s">
        <v>1484</v>
      </c>
      <c r="G14" s="114">
        <v>465.05</v>
      </c>
      <c r="H14" s="29" t="s">
        <v>20</v>
      </c>
      <c r="I14" s="29" t="s">
        <v>19</v>
      </c>
      <c r="J14" s="107" t="s">
        <v>1244</v>
      </c>
      <c r="K14" s="109" t="s">
        <v>2470</v>
      </c>
      <c r="L14" s="32">
        <v>0</v>
      </c>
      <c r="M14" s="32">
        <v>3188</v>
      </c>
      <c r="N14" s="109" t="s">
        <v>2517</v>
      </c>
      <c r="O14" s="57">
        <f t="shared" si="0"/>
        <v>465.05</v>
      </c>
      <c r="P14" s="25">
        <v>2609</v>
      </c>
      <c r="Q14" s="110" t="s">
        <v>2533</v>
      </c>
      <c r="R14" s="21">
        <v>0</v>
      </c>
      <c r="S14" s="2"/>
    </row>
    <row r="15" spans="1:29" s="9" customFormat="1" ht="24" x14ac:dyDescent="0.2">
      <c r="A15" s="7">
        <v>6</v>
      </c>
      <c r="B15" s="18">
        <v>6437</v>
      </c>
      <c r="C15" s="108" t="s">
        <v>2535</v>
      </c>
      <c r="D15" s="76">
        <v>390</v>
      </c>
      <c r="E15" s="108" t="s">
        <v>2430</v>
      </c>
      <c r="F15" s="80" t="s">
        <v>2529</v>
      </c>
      <c r="G15" s="114">
        <v>580</v>
      </c>
      <c r="H15" s="29" t="s">
        <v>20</v>
      </c>
      <c r="I15" s="29" t="s">
        <v>19</v>
      </c>
      <c r="J15" s="107" t="s">
        <v>2540</v>
      </c>
      <c r="K15" s="109" t="s">
        <v>770</v>
      </c>
      <c r="L15" s="32">
        <v>0</v>
      </c>
      <c r="M15" s="32">
        <v>3193</v>
      </c>
      <c r="N15" s="109" t="s">
        <v>2517</v>
      </c>
      <c r="O15" s="57">
        <f t="shared" si="0"/>
        <v>580</v>
      </c>
      <c r="P15" s="25">
        <v>2610</v>
      </c>
      <c r="Q15" s="110" t="s">
        <v>2533</v>
      </c>
      <c r="R15" s="21">
        <v>0</v>
      </c>
      <c r="S15" s="2"/>
    </row>
    <row r="16" spans="1:29" s="9" customFormat="1" x14ac:dyDescent="0.2">
      <c r="A16" s="7">
        <v>7</v>
      </c>
      <c r="B16" s="18">
        <v>6163</v>
      </c>
      <c r="C16" s="108" t="s">
        <v>2436</v>
      </c>
      <c r="D16" s="76">
        <v>6423626873</v>
      </c>
      <c r="E16" s="108" t="s">
        <v>2414</v>
      </c>
      <c r="F16" s="80" t="s">
        <v>1541</v>
      </c>
      <c r="G16" s="114">
        <v>191.98</v>
      </c>
      <c r="H16" s="29" t="s">
        <v>20</v>
      </c>
      <c r="I16" s="29" t="s">
        <v>19</v>
      </c>
      <c r="J16" s="107" t="s">
        <v>2541</v>
      </c>
      <c r="K16" s="109" t="s">
        <v>2423</v>
      </c>
      <c r="L16" s="32">
        <v>0</v>
      </c>
      <c r="M16" s="32">
        <v>3145</v>
      </c>
      <c r="N16" s="109" t="s">
        <v>770</v>
      </c>
      <c r="O16" s="57">
        <f t="shared" si="0"/>
        <v>191.98</v>
      </c>
      <c r="P16" s="25">
        <v>2612</v>
      </c>
      <c r="Q16" s="110" t="s">
        <v>2533</v>
      </c>
      <c r="R16" s="21">
        <v>0</v>
      </c>
      <c r="S16" s="2"/>
    </row>
    <row r="17" spans="1:19" s="9" customFormat="1" x14ac:dyDescent="0.2">
      <c r="A17" s="7">
        <v>8</v>
      </c>
      <c r="B17" s="18">
        <v>6161</v>
      </c>
      <c r="C17" s="108" t="s">
        <v>2436</v>
      </c>
      <c r="D17" s="76">
        <v>6423624519</v>
      </c>
      <c r="E17" s="108" t="s">
        <v>2414</v>
      </c>
      <c r="F17" s="80" t="s">
        <v>1541</v>
      </c>
      <c r="G17" s="114">
        <f>5472.29</f>
        <v>5472.29</v>
      </c>
      <c r="H17" s="29" t="s">
        <v>20</v>
      </c>
      <c r="I17" s="29" t="s">
        <v>19</v>
      </c>
      <c r="J17" s="107" t="s">
        <v>2542</v>
      </c>
      <c r="K17" s="109" t="s">
        <v>2470</v>
      </c>
      <c r="L17" s="32">
        <v>0</v>
      </c>
      <c r="M17" s="32">
        <v>3144</v>
      </c>
      <c r="N17" s="109" t="s">
        <v>770</v>
      </c>
      <c r="O17" s="57">
        <f t="shared" ref="O17" si="2">G17</f>
        <v>5472.29</v>
      </c>
      <c r="P17" s="25">
        <v>2612</v>
      </c>
      <c r="Q17" s="110" t="s">
        <v>2533</v>
      </c>
      <c r="R17" s="21">
        <v>0</v>
      </c>
      <c r="S17" s="2"/>
    </row>
    <row r="18" spans="1:19" s="9" customFormat="1" x14ac:dyDescent="0.2">
      <c r="A18" s="7">
        <v>9</v>
      </c>
      <c r="B18" s="18">
        <v>6328</v>
      </c>
      <c r="C18" s="108" t="s">
        <v>2468</v>
      </c>
      <c r="D18" s="76">
        <v>22676</v>
      </c>
      <c r="E18" s="108" t="s">
        <v>2428</v>
      </c>
      <c r="F18" s="80" t="s">
        <v>2530</v>
      </c>
      <c r="G18" s="114">
        <v>163332.26</v>
      </c>
      <c r="H18" s="29" t="s">
        <v>20</v>
      </c>
      <c r="I18" s="29" t="s">
        <v>19</v>
      </c>
      <c r="J18" s="107" t="s">
        <v>2543</v>
      </c>
      <c r="K18" s="109" t="s">
        <v>2435</v>
      </c>
      <c r="L18" s="32">
        <v>0</v>
      </c>
      <c r="M18" s="32">
        <v>3190</v>
      </c>
      <c r="N18" s="109" t="s">
        <v>2517</v>
      </c>
      <c r="O18" s="57">
        <f t="shared" si="0"/>
        <v>163332.26</v>
      </c>
      <c r="P18" s="25">
        <v>2613</v>
      </c>
      <c r="Q18" s="110" t="s">
        <v>2533</v>
      </c>
      <c r="R18" s="21">
        <v>0</v>
      </c>
      <c r="S18" s="2"/>
    </row>
    <row r="19" spans="1:19" s="9" customFormat="1" x14ac:dyDescent="0.2">
      <c r="A19" s="7">
        <v>10</v>
      </c>
      <c r="B19" s="18">
        <v>6184</v>
      </c>
      <c r="C19" s="108" t="s">
        <v>2428</v>
      </c>
      <c r="D19" s="76">
        <v>646</v>
      </c>
      <c r="E19" s="108" t="s">
        <v>2415</v>
      </c>
      <c r="F19" s="80" t="s">
        <v>130</v>
      </c>
      <c r="G19" s="114">
        <v>2068.84</v>
      </c>
      <c r="H19" s="29" t="s">
        <v>20</v>
      </c>
      <c r="I19" s="29" t="s">
        <v>19</v>
      </c>
      <c r="J19" s="80" t="s">
        <v>2544</v>
      </c>
      <c r="K19" s="109" t="s">
        <v>2517</v>
      </c>
      <c r="L19" s="32">
        <v>0</v>
      </c>
      <c r="M19" s="32">
        <v>3195</v>
      </c>
      <c r="N19" s="109" t="s">
        <v>2537</v>
      </c>
      <c r="O19" s="57">
        <f t="shared" si="0"/>
        <v>2068.84</v>
      </c>
      <c r="P19" s="25">
        <v>2614</v>
      </c>
      <c r="Q19" s="110" t="s">
        <v>2533</v>
      </c>
      <c r="R19" s="21">
        <v>0</v>
      </c>
      <c r="S19" s="2"/>
    </row>
    <row r="20" spans="1:19" s="9" customFormat="1" x14ac:dyDescent="0.2">
      <c r="A20" s="7">
        <v>11</v>
      </c>
      <c r="B20" s="18">
        <v>6211</v>
      </c>
      <c r="C20" s="108" t="s">
        <v>2468</v>
      </c>
      <c r="D20" s="76">
        <v>5686</v>
      </c>
      <c r="E20" s="108" t="s">
        <v>2414</v>
      </c>
      <c r="F20" s="80" t="s">
        <v>251</v>
      </c>
      <c r="G20" s="114">
        <f>249.53</f>
        <v>249.53</v>
      </c>
      <c r="H20" s="29" t="s">
        <v>20</v>
      </c>
      <c r="I20" s="29" t="s">
        <v>19</v>
      </c>
      <c r="J20" s="80" t="s">
        <v>2545</v>
      </c>
      <c r="K20" s="109" t="s">
        <v>2435</v>
      </c>
      <c r="L20" s="32">
        <v>0</v>
      </c>
      <c r="M20" s="32">
        <v>3149</v>
      </c>
      <c r="N20" s="109" t="s">
        <v>770</v>
      </c>
      <c r="O20" s="57">
        <f t="shared" si="0"/>
        <v>249.53</v>
      </c>
      <c r="P20" s="25">
        <v>2615</v>
      </c>
      <c r="Q20" s="110" t="s">
        <v>2533</v>
      </c>
      <c r="R20" s="21">
        <v>0</v>
      </c>
      <c r="S20" s="2"/>
    </row>
    <row r="21" spans="1:19" s="9" customFormat="1" x14ac:dyDescent="0.2">
      <c r="A21" s="7">
        <v>12</v>
      </c>
      <c r="B21" s="18">
        <v>6461</v>
      </c>
      <c r="C21" s="108" t="s">
        <v>2546</v>
      </c>
      <c r="D21" s="76">
        <v>5903</v>
      </c>
      <c r="E21" s="108" t="s">
        <v>2468</v>
      </c>
      <c r="F21" s="80" t="s">
        <v>251</v>
      </c>
      <c r="G21" s="114">
        <v>887.57</v>
      </c>
      <c r="H21" s="29" t="s">
        <v>20</v>
      </c>
      <c r="I21" s="29" t="s">
        <v>19</v>
      </c>
      <c r="J21" s="80" t="s">
        <v>2547</v>
      </c>
      <c r="K21" s="109" t="s">
        <v>2537</v>
      </c>
      <c r="L21" s="32">
        <v>0</v>
      </c>
      <c r="M21" s="32">
        <v>3197</v>
      </c>
      <c r="N21" s="109" t="s">
        <v>2537</v>
      </c>
      <c r="O21" s="57">
        <f t="shared" ref="O21" si="3">G21</f>
        <v>887.57</v>
      </c>
      <c r="P21" s="25">
        <v>2615</v>
      </c>
      <c r="Q21" s="110" t="s">
        <v>2533</v>
      </c>
      <c r="R21" s="21">
        <v>0</v>
      </c>
      <c r="S21" s="2"/>
    </row>
    <row r="22" spans="1:19" s="9" customFormat="1" x14ac:dyDescent="0.2">
      <c r="A22" s="7">
        <v>13</v>
      </c>
      <c r="B22" s="18">
        <v>6331</v>
      </c>
      <c r="C22" s="108" t="s">
        <v>2468</v>
      </c>
      <c r="D22" s="76">
        <v>221</v>
      </c>
      <c r="E22" s="108" t="s">
        <v>2428</v>
      </c>
      <c r="F22" s="80" t="s">
        <v>2265</v>
      </c>
      <c r="G22" s="114">
        <v>797.3</v>
      </c>
      <c r="H22" s="29" t="s">
        <v>20</v>
      </c>
      <c r="I22" s="29" t="s">
        <v>19</v>
      </c>
      <c r="J22" s="80" t="s">
        <v>2548</v>
      </c>
      <c r="K22" s="109" t="s">
        <v>770</v>
      </c>
      <c r="L22" s="32">
        <v>0</v>
      </c>
      <c r="M22" s="32">
        <v>3201</v>
      </c>
      <c r="N22" s="109" t="s">
        <v>2537</v>
      </c>
      <c r="O22" s="57">
        <f t="shared" si="0"/>
        <v>797.3</v>
      </c>
      <c r="P22" s="25">
        <v>2616</v>
      </c>
      <c r="Q22" s="110" t="s">
        <v>2533</v>
      </c>
      <c r="R22" s="21">
        <v>0</v>
      </c>
      <c r="S22" s="2"/>
    </row>
    <row r="23" spans="1:19" s="9" customFormat="1" x14ac:dyDescent="0.2">
      <c r="A23" s="7">
        <v>14</v>
      </c>
      <c r="B23" s="18">
        <v>6330</v>
      </c>
      <c r="C23" s="108" t="s">
        <v>2468</v>
      </c>
      <c r="D23" s="76">
        <v>219</v>
      </c>
      <c r="E23" s="108" t="s">
        <v>2428</v>
      </c>
      <c r="F23" s="80" t="s">
        <v>2265</v>
      </c>
      <c r="G23" s="114">
        <v>238</v>
      </c>
      <c r="H23" s="29" t="s">
        <v>20</v>
      </c>
      <c r="I23" s="29" t="s">
        <v>19</v>
      </c>
      <c r="J23" s="80" t="s">
        <v>2549</v>
      </c>
      <c r="K23" s="109" t="s">
        <v>770</v>
      </c>
      <c r="L23" s="32">
        <v>0</v>
      </c>
      <c r="M23" s="32">
        <v>3203</v>
      </c>
      <c r="N23" s="109" t="s">
        <v>2537</v>
      </c>
      <c r="O23" s="57">
        <f t="shared" ref="O23:O25" si="4">G23</f>
        <v>238</v>
      </c>
      <c r="P23" s="25">
        <v>2616</v>
      </c>
      <c r="Q23" s="110" t="s">
        <v>2533</v>
      </c>
      <c r="R23" s="21">
        <v>0</v>
      </c>
      <c r="S23" s="2"/>
    </row>
    <row r="24" spans="1:19" s="9" customFormat="1" x14ac:dyDescent="0.2">
      <c r="A24" s="7">
        <v>15</v>
      </c>
      <c r="B24" s="18">
        <v>6443</v>
      </c>
      <c r="C24" s="108" t="s">
        <v>2535</v>
      </c>
      <c r="D24" s="76">
        <v>193</v>
      </c>
      <c r="E24" s="108" t="s">
        <v>2339</v>
      </c>
      <c r="F24" s="80" t="s">
        <v>2265</v>
      </c>
      <c r="G24" s="114">
        <f>214.2</f>
        <v>214.2</v>
      </c>
      <c r="H24" s="29" t="s">
        <v>20</v>
      </c>
      <c r="I24" s="29" t="s">
        <v>19</v>
      </c>
      <c r="J24" s="80" t="s">
        <v>2550</v>
      </c>
      <c r="K24" s="109" t="s">
        <v>2517</v>
      </c>
      <c r="L24" s="32">
        <v>0</v>
      </c>
      <c r="M24" s="32">
        <v>3202</v>
      </c>
      <c r="N24" s="109" t="s">
        <v>2537</v>
      </c>
      <c r="O24" s="57">
        <f t="shared" si="4"/>
        <v>214.2</v>
      </c>
      <c r="P24" s="25">
        <v>2616</v>
      </c>
      <c r="Q24" s="110" t="s">
        <v>2533</v>
      </c>
      <c r="R24" s="21">
        <v>0</v>
      </c>
      <c r="S24" s="2"/>
    </row>
    <row r="25" spans="1:19" s="9" customFormat="1" x14ac:dyDescent="0.2">
      <c r="A25" s="7">
        <v>16</v>
      </c>
      <c r="B25" s="18">
        <v>6329</v>
      </c>
      <c r="C25" s="108" t="s">
        <v>2468</v>
      </c>
      <c r="D25" s="76">
        <v>220</v>
      </c>
      <c r="E25" s="108" t="s">
        <v>2428</v>
      </c>
      <c r="F25" s="80" t="s">
        <v>2265</v>
      </c>
      <c r="G25" s="114">
        <v>202.3</v>
      </c>
      <c r="H25" s="29" t="s">
        <v>20</v>
      </c>
      <c r="I25" s="29" t="s">
        <v>19</v>
      </c>
      <c r="J25" s="80" t="s">
        <v>2549</v>
      </c>
      <c r="K25" s="109" t="s">
        <v>770</v>
      </c>
      <c r="L25" s="32">
        <v>0</v>
      </c>
      <c r="M25" s="32">
        <v>3200</v>
      </c>
      <c r="N25" s="109" t="s">
        <v>2537</v>
      </c>
      <c r="O25" s="57">
        <f t="shared" si="4"/>
        <v>202.3</v>
      </c>
      <c r="P25" s="25">
        <v>2616</v>
      </c>
      <c r="Q25" s="110" t="s">
        <v>2533</v>
      </c>
      <c r="R25" s="21">
        <v>0</v>
      </c>
      <c r="S25" s="2"/>
    </row>
    <row r="26" spans="1:19" s="9" customFormat="1" ht="24" x14ac:dyDescent="0.2">
      <c r="A26" s="7">
        <v>17</v>
      </c>
      <c r="B26" s="18">
        <v>6371</v>
      </c>
      <c r="C26" s="108" t="s">
        <v>2496</v>
      </c>
      <c r="D26" s="76">
        <v>230900492</v>
      </c>
      <c r="E26" s="108" t="s">
        <v>2527</v>
      </c>
      <c r="F26" s="80" t="s">
        <v>1470</v>
      </c>
      <c r="G26" s="114">
        <v>39455.699999999997</v>
      </c>
      <c r="H26" s="29" t="s">
        <v>20</v>
      </c>
      <c r="I26" s="29" t="s">
        <v>19</v>
      </c>
      <c r="J26" s="80" t="s">
        <v>2551</v>
      </c>
      <c r="K26" s="109" t="s">
        <v>2470</v>
      </c>
      <c r="L26" s="32">
        <v>0</v>
      </c>
      <c r="M26" s="32">
        <v>3189</v>
      </c>
      <c r="N26" s="109" t="s">
        <v>2517</v>
      </c>
      <c r="O26" s="57">
        <f>G26</f>
        <v>39455.699999999997</v>
      </c>
      <c r="P26" s="25">
        <v>2617</v>
      </c>
      <c r="Q26" s="110" t="s">
        <v>2533</v>
      </c>
      <c r="R26" s="21">
        <v>0</v>
      </c>
      <c r="S26" s="2"/>
    </row>
    <row r="27" spans="1:19" s="9" customFormat="1" x14ac:dyDescent="0.2">
      <c r="A27" s="7">
        <v>18</v>
      </c>
      <c r="B27" s="18">
        <v>6460</v>
      </c>
      <c r="C27" s="108" t="s">
        <v>2546</v>
      </c>
      <c r="D27" s="76">
        <v>23004491</v>
      </c>
      <c r="E27" s="108" t="s">
        <v>2120</v>
      </c>
      <c r="F27" s="80" t="s">
        <v>317</v>
      </c>
      <c r="G27" s="114">
        <v>2905.58</v>
      </c>
      <c r="H27" s="29" t="s">
        <v>20</v>
      </c>
      <c r="I27" s="29" t="s">
        <v>19</v>
      </c>
      <c r="J27" s="80" t="s">
        <v>2552</v>
      </c>
      <c r="K27" s="109" t="s">
        <v>2537</v>
      </c>
      <c r="L27" s="32">
        <v>0</v>
      </c>
      <c r="M27" s="32">
        <v>3196</v>
      </c>
      <c r="N27" s="109" t="s">
        <v>2537</v>
      </c>
      <c r="O27" s="57">
        <f>G27</f>
        <v>2905.58</v>
      </c>
      <c r="P27" s="25">
        <v>2618</v>
      </c>
      <c r="Q27" s="110" t="s">
        <v>2533</v>
      </c>
      <c r="R27" s="21">
        <v>0</v>
      </c>
      <c r="S27" s="2"/>
    </row>
    <row r="28" spans="1:19" s="9" customFormat="1" x14ac:dyDescent="0.2">
      <c r="A28" s="7">
        <v>19</v>
      </c>
      <c r="B28" s="18">
        <v>36184</v>
      </c>
      <c r="C28" s="108" t="s">
        <v>2188</v>
      </c>
      <c r="D28" s="76">
        <v>23804947</v>
      </c>
      <c r="E28" s="108" t="s">
        <v>2539</v>
      </c>
      <c r="F28" s="80" t="s">
        <v>1453</v>
      </c>
      <c r="G28" s="114">
        <v>1277</v>
      </c>
      <c r="H28" s="29" t="s">
        <v>20</v>
      </c>
      <c r="I28" s="29" t="s">
        <v>19</v>
      </c>
      <c r="J28" s="80" t="s">
        <v>2553</v>
      </c>
      <c r="K28" s="109" t="s">
        <v>2517</v>
      </c>
      <c r="L28" s="32">
        <v>0</v>
      </c>
      <c r="M28" s="32">
        <v>3192</v>
      </c>
      <c r="N28" s="109" t="s">
        <v>2517</v>
      </c>
      <c r="O28" s="57">
        <f>G28</f>
        <v>1277</v>
      </c>
      <c r="P28" s="25">
        <v>180</v>
      </c>
      <c r="Q28" s="110" t="s">
        <v>2533</v>
      </c>
      <c r="R28" s="21">
        <v>0</v>
      </c>
      <c r="S28" s="2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  <mergeCell ref="A6:A8"/>
    <mergeCell ref="B6:C6"/>
    <mergeCell ref="D6:G6"/>
    <mergeCell ref="H6:H8"/>
    <mergeCell ref="I6:I8"/>
  </mergeCells>
  <pageMargins left="0.7" right="0.7" top="0.75" bottom="0.75" header="0.3" footer="0.3"/>
</worksheet>
</file>

<file path=xl/worksheets/sheet2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B20362-9D9C-436F-BAEC-0C2090881328}">
  <dimension ref="A1:AC10"/>
  <sheetViews>
    <sheetView workbookViewId="0">
      <selection activeCell="E7" sqref="E7:E8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>
        <v>6342</v>
      </c>
      <c r="C10" s="108" t="s">
        <v>2459</v>
      </c>
      <c r="D10" s="76">
        <v>20233136</v>
      </c>
      <c r="E10" s="108" t="s">
        <v>2468</v>
      </c>
      <c r="F10" s="80" t="s">
        <v>2531</v>
      </c>
      <c r="G10" s="114">
        <v>264656</v>
      </c>
      <c r="H10" s="29" t="s">
        <v>20</v>
      </c>
      <c r="I10" s="29" t="s">
        <v>19</v>
      </c>
      <c r="J10" s="107" t="s">
        <v>2554</v>
      </c>
      <c r="K10" s="109" t="s">
        <v>2447</v>
      </c>
      <c r="L10" s="32">
        <v>0</v>
      </c>
      <c r="M10" s="32">
        <v>3191</v>
      </c>
      <c r="N10" s="109" t="s">
        <v>2517</v>
      </c>
      <c r="O10" s="57">
        <f t="shared" ref="O10" si="0">G10</f>
        <v>264656</v>
      </c>
      <c r="P10" s="25">
        <v>2622</v>
      </c>
      <c r="Q10" s="110" t="s">
        <v>2555</v>
      </c>
      <c r="R10" s="21">
        <v>0</v>
      </c>
      <c r="S10" s="2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  <mergeCell ref="A6:A8"/>
    <mergeCell ref="B6:C6"/>
    <mergeCell ref="D6:G6"/>
    <mergeCell ref="H6:H8"/>
    <mergeCell ref="I6:I8"/>
  </mergeCells>
  <pageMargins left="0.7" right="0.7" top="0.75" bottom="0.75" header="0.3" footer="0.3"/>
</worksheet>
</file>

<file path=xl/worksheets/sheet2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021264-3673-4DB5-9446-9694DD0D2A10}">
  <dimension ref="A1:AC15"/>
  <sheetViews>
    <sheetView topLeftCell="A3" workbookViewId="0">
      <selection activeCell="F14" sqref="F14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>
        <v>6444</v>
      </c>
      <c r="C10" s="108" t="s">
        <v>2535</v>
      </c>
      <c r="D10" s="76">
        <v>1001733</v>
      </c>
      <c r="E10" s="108" t="s">
        <v>2414</v>
      </c>
      <c r="F10" s="80" t="s">
        <v>2556</v>
      </c>
      <c r="G10" s="114">
        <v>21305.8</v>
      </c>
      <c r="H10" s="29" t="s">
        <v>20</v>
      </c>
      <c r="I10" s="29" t="s">
        <v>19</v>
      </c>
      <c r="J10" s="107" t="s">
        <v>2557</v>
      </c>
      <c r="K10" s="109" t="s">
        <v>2537</v>
      </c>
      <c r="L10" s="32">
        <v>0</v>
      </c>
      <c r="M10" s="32">
        <v>2</v>
      </c>
      <c r="N10" s="109" t="s">
        <v>2565</v>
      </c>
      <c r="O10" s="57">
        <f t="shared" ref="O10:O11" si="0">G10</f>
        <v>21305.8</v>
      </c>
      <c r="P10" s="25">
        <v>1</v>
      </c>
      <c r="Q10" s="110" t="s">
        <v>564</v>
      </c>
      <c r="R10" s="21">
        <v>0</v>
      </c>
      <c r="S10" s="2"/>
    </row>
    <row r="11" spans="1:29" s="9" customFormat="1" x14ac:dyDescent="0.2">
      <c r="A11" s="7">
        <v>2</v>
      </c>
      <c r="B11" s="18">
        <v>6505</v>
      </c>
      <c r="C11" s="108" t="s">
        <v>2562</v>
      </c>
      <c r="D11" s="76">
        <v>237379809</v>
      </c>
      <c r="E11" s="108" t="s">
        <v>2563</v>
      </c>
      <c r="F11" s="80" t="s">
        <v>1471</v>
      </c>
      <c r="G11" s="114">
        <v>12000</v>
      </c>
      <c r="H11" s="29" t="s">
        <v>20</v>
      </c>
      <c r="I11" s="29" t="s">
        <v>19</v>
      </c>
      <c r="J11" s="107" t="s">
        <v>2564</v>
      </c>
      <c r="K11" s="109" t="s">
        <v>2565</v>
      </c>
      <c r="L11" s="32">
        <v>0</v>
      </c>
      <c r="M11" s="32">
        <v>4</v>
      </c>
      <c r="N11" s="109" t="s">
        <v>2565</v>
      </c>
      <c r="O11" s="57">
        <f t="shared" si="0"/>
        <v>12000</v>
      </c>
      <c r="P11" s="25">
        <v>3</v>
      </c>
      <c r="Q11" s="110" t="s">
        <v>564</v>
      </c>
      <c r="R11" s="21">
        <v>0</v>
      </c>
      <c r="S11" s="2"/>
    </row>
    <row r="12" spans="1:29" s="9" customFormat="1" x14ac:dyDescent="0.2">
      <c r="A12" s="7">
        <v>3</v>
      </c>
      <c r="B12" s="18">
        <v>6506</v>
      </c>
      <c r="C12" s="108" t="s">
        <v>2562</v>
      </c>
      <c r="D12" s="76">
        <v>237379777</v>
      </c>
      <c r="E12" s="108" t="s">
        <v>2563</v>
      </c>
      <c r="F12" s="80" t="s">
        <v>1471</v>
      </c>
      <c r="G12" s="114">
        <v>3197</v>
      </c>
      <c r="H12" s="29" t="s">
        <v>20</v>
      </c>
      <c r="I12" s="29" t="s">
        <v>19</v>
      </c>
      <c r="J12" s="107" t="s">
        <v>2564</v>
      </c>
      <c r="K12" s="109" t="s">
        <v>2565</v>
      </c>
      <c r="L12" s="32">
        <v>0</v>
      </c>
      <c r="M12" s="32">
        <v>5</v>
      </c>
      <c r="N12" s="109" t="s">
        <v>2565</v>
      </c>
      <c r="O12" s="57">
        <f t="shared" ref="O12:O15" si="1">G12</f>
        <v>3197</v>
      </c>
      <c r="P12" s="25">
        <v>3</v>
      </c>
      <c r="Q12" s="110" t="s">
        <v>564</v>
      </c>
      <c r="R12" s="21">
        <v>0</v>
      </c>
      <c r="S12" s="2"/>
    </row>
    <row r="13" spans="1:29" s="9" customFormat="1" x14ac:dyDescent="0.2">
      <c r="A13" s="7">
        <v>4</v>
      </c>
      <c r="B13" s="18">
        <v>4980</v>
      </c>
      <c r="C13" s="108" t="s">
        <v>2290</v>
      </c>
      <c r="D13" s="76">
        <v>237307502</v>
      </c>
      <c r="E13" s="108" t="s">
        <v>2225</v>
      </c>
      <c r="F13" s="80" t="s">
        <v>1471</v>
      </c>
      <c r="G13" s="114">
        <v>-1004</v>
      </c>
      <c r="H13" s="29" t="s">
        <v>20</v>
      </c>
      <c r="I13" s="29" t="s">
        <v>19</v>
      </c>
      <c r="J13" s="107" t="s">
        <v>2564</v>
      </c>
      <c r="K13" s="109" t="s">
        <v>2256</v>
      </c>
      <c r="L13" s="32">
        <v>0</v>
      </c>
      <c r="M13" s="21">
        <v>34</v>
      </c>
      <c r="N13" s="108" t="s">
        <v>2565</v>
      </c>
      <c r="O13" s="22">
        <f t="shared" si="1"/>
        <v>-1004</v>
      </c>
      <c r="P13" s="25">
        <v>3</v>
      </c>
      <c r="Q13" s="110" t="s">
        <v>564</v>
      </c>
      <c r="R13" s="21">
        <v>0</v>
      </c>
      <c r="S13" s="2"/>
    </row>
    <row r="14" spans="1:29" s="9" customFormat="1" x14ac:dyDescent="0.2">
      <c r="A14" s="7">
        <v>5</v>
      </c>
      <c r="B14" s="18">
        <v>6207</v>
      </c>
      <c r="C14" s="108" t="s">
        <v>2460</v>
      </c>
      <c r="D14" s="76">
        <v>237357901</v>
      </c>
      <c r="E14" s="108" t="s">
        <v>2430</v>
      </c>
      <c r="F14" s="80" t="s">
        <v>1471</v>
      </c>
      <c r="G14" s="114">
        <v>-164</v>
      </c>
      <c r="H14" s="29" t="s">
        <v>20</v>
      </c>
      <c r="I14" s="29" t="s">
        <v>19</v>
      </c>
      <c r="J14" s="107" t="s">
        <v>2564</v>
      </c>
      <c r="K14" s="109" t="s">
        <v>2435</v>
      </c>
      <c r="L14" s="32">
        <v>0</v>
      </c>
      <c r="M14" s="32">
        <v>3143</v>
      </c>
      <c r="N14" s="109" t="s">
        <v>2435</v>
      </c>
      <c r="O14" s="57">
        <f t="shared" si="1"/>
        <v>-164</v>
      </c>
      <c r="P14" s="25">
        <v>3</v>
      </c>
      <c r="Q14" s="110" t="s">
        <v>564</v>
      </c>
      <c r="R14" s="21">
        <v>0</v>
      </c>
      <c r="S14" s="2"/>
    </row>
    <row r="15" spans="1:29" s="9" customFormat="1" x14ac:dyDescent="0.2">
      <c r="A15" s="7">
        <v>6</v>
      </c>
      <c r="B15" s="18">
        <v>5072</v>
      </c>
      <c r="C15" s="108" t="s">
        <v>2333</v>
      </c>
      <c r="D15" s="76">
        <v>237321172</v>
      </c>
      <c r="E15" s="108" t="s">
        <v>2304</v>
      </c>
      <c r="F15" s="80" t="s">
        <v>1471</v>
      </c>
      <c r="G15" s="114">
        <v>3197</v>
      </c>
      <c r="H15" s="29" t="s">
        <v>20</v>
      </c>
      <c r="I15" s="29" t="s">
        <v>19</v>
      </c>
      <c r="J15" s="107" t="s">
        <v>2564</v>
      </c>
      <c r="K15" s="109" t="s">
        <v>2309</v>
      </c>
      <c r="L15" s="32">
        <v>0</v>
      </c>
      <c r="M15" s="32">
        <v>2375</v>
      </c>
      <c r="N15" s="109" t="s">
        <v>2335</v>
      </c>
      <c r="O15" s="57">
        <f t="shared" si="1"/>
        <v>3197</v>
      </c>
      <c r="P15" s="25">
        <v>3</v>
      </c>
      <c r="Q15" s="110" t="s">
        <v>564</v>
      </c>
      <c r="R15" s="21">
        <v>0</v>
      </c>
      <c r="S15" s="2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  <mergeCell ref="A6:A8"/>
    <mergeCell ref="B6:C6"/>
    <mergeCell ref="D6:G6"/>
    <mergeCell ref="H6:H8"/>
    <mergeCell ref="I6:I8"/>
  </mergeCells>
  <pageMargins left="0.7" right="0.7" top="0.75" bottom="0.75" header="0.3" footer="0.3"/>
</worksheet>
</file>

<file path=xl/worksheets/sheet2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87EAD6-15AD-41ED-A25C-4FF596C7E703}">
  <dimension ref="A1:AC33"/>
  <sheetViews>
    <sheetView topLeftCell="A13" workbookViewId="0">
      <selection activeCell="P21" sqref="P21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>
        <v>6503</v>
      </c>
      <c r="C10" s="108" t="s">
        <v>2562</v>
      </c>
      <c r="D10" s="76">
        <v>3173</v>
      </c>
      <c r="E10" s="108" t="s">
        <v>2546</v>
      </c>
      <c r="F10" s="80" t="s">
        <v>2558</v>
      </c>
      <c r="G10" s="114">
        <v>2310.98</v>
      </c>
      <c r="H10" s="29" t="s">
        <v>20</v>
      </c>
      <c r="I10" s="29" t="s">
        <v>19</v>
      </c>
      <c r="J10" s="107" t="s">
        <v>2573</v>
      </c>
      <c r="K10" s="109" t="s">
        <v>2574</v>
      </c>
      <c r="L10" s="32">
        <v>0</v>
      </c>
      <c r="M10" s="32">
        <v>16</v>
      </c>
      <c r="N10" s="109" t="s">
        <v>2565</v>
      </c>
      <c r="O10" s="57">
        <f t="shared" ref="O10:O21" si="0">G10</f>
        <v>2310.98</v>
      </c>
      <c r="P10" s="25">
        <v>4</v>
      </c>
      <c r="Q10" s="110" t="s">
        <v>2569</v>
      </c>
      <c r="R10" s="21">
        <v>0</v>
      </c>
      <c r="S10" s="2"/>
    </row>
    <row r="11" spans="1:29" s="9" customFormat="1" ht="38.25" x14ac:dyDescent="0.2">
      <c r="A11" s="7">
        <v>2</v>
      </c>
      <c r="B11" s="18">
        <v>11</v>
      </c>
      <c r="C11" s="108" t="s">
        <v>2581</v>
      </c>
      <c r="D11" s="76">
        <v>214</v>
      </c>
      <c r="E11" s="108" t="s">
        <v>703</v>
      </c>
      <c r="F11" s="80" t="s">
        <v>340</v>
      </c>
      <c r="G11" s="114">
        <v>265000</v>
      </c>
      <c r="H11" s="18" t="s">
        <v>20</v>
      </c>
      <c r="I11" s="18" t="s">
        <v>19</v>
      </c>
      <c r="J11" s="127" t="s">
        <v>2582</v>
      </c>
      <c r="K11" s="109" t="s">
        <v>2577</v>
      </c>
      <c r="L11" s="32">
        <v>0</v>
      </c>
      <c r="M11" s="32">
        <v>19</v>
      </c>
      <c r="N11" s="109" t="s">
        <v>2577</v>
      </c>
      <c r="O11" s="57">
        <f t="shared" si="0"/>
        <v>265000</v>
      </c>
      <c r="P11" s="25">
        <v>5</v>
      </c>
      <c r="Q11" s="110" t="s">
        <v>2569</v>
      </c>
      <c r="R11" s="21">
        <v>0</v>
      </c>
      <c r="S11" s="2"/>
    </row>
    <row r="12" spans="1:29" s="9" customFormat="1" ht="38.25" x14ac:dyDescent="0.2">
      <c r="A12" s="7">
        <v>3</v>
      </c>
      <c r="B12" s="18">
        <v>10</v>
      </c>
      <c r="C12" s="108" t="s">
        <v>2581</v>
      </c>
      <c r="D12" s="76">
        <v>213</v>
      </c>
      <c r="E12" s="108" t="s">
        <v>703</v>
      </c>
      <c r="F12" s="80" t="s">
        <v>340</v>
      </c>
      <c r="G12" s="114">
        <v>-265000</v>
      </c>
      <c r="H12" s="18" t="s">
        <v>20</v>
      </c>
      <c r="I12" s="18" t="s">
        <v>19</v>
      </c>
      <c r="J12" s="127" t="s">
        <v>2582</v>
      </c>
      <c r="K12" s="109" t="s">
        <v>2577</v>
      </c>
      <c r="L12" s="32">
        <v>0</v>
      </c>
      <c r="M12" s="32">
        <v>18</v>
      </c>
      <c r="N12" s="109" t="s">
        <v>2577</v>
      </c>
      <c r="O12" s="57">
        <f t="shared" ref="O12:O13" si="1">G12</f>
        <v>-265000</v>
      </c>
      <c r="P12" s="25">
        <v>5</v>
      </c>
      <c r="Q12" s="110" t="s">
        <v>2569</v>
      </c>
      <c r="R12" s="21">
        <v>0</v>
      </c>
      <c r="S12" s="2"/>
    </row>
    <row r="13" spans="1:29" s="9" customFormat="1" ht="38.25" x14ac:dyDescent="0.2">
      <c r="A13" s="7">
        <v>4</v>
      </c>
      <c r="B13" s="18">
        <v>6104</v>
      </c>
      <c r="C13" s="108" t="s">
        <v>2367</v>
      </c>
      <c r="D13" s="76">
        <v>198</v>
      </c>
      <c r="E13" s="108" t="s">
        <v>2583</v>
      </c>
      <c r="F13" s="80" t="s">
        <v>340</v>
      </c>
      <c r="G13" s="114">
        <v>265000</v>
      </c>
      <c r="H13" s="18" t="s">
        <v>20</v>
      </c>
      <c r="I13" s="18" t="s">
        <v>19</v>
      </c>
      <c r="J13" s="127" t="s">
        <v>2582</v>
      </c>
      <c r="K13" s="109" t="s">
        <v>2517</v>
      </c>
      <c r="L13" s="32">
        <v>0</v>
      </c>
      <c r="M13" s="32">
        <v>6</v>
      </c>
      <c r="N13" s="109" t="s">
        <v>2565</v>
      </c>
      <c r="O13" s="57">
        <f t="shared" si="1"/>
        <v>265000</v>
      </c>
      <c r="P13" s="25">
        <v>5</v>
      </c>
      <c r="Q13" s="110" t="s">
        <v>2569</v>
      </c>
      <c r="R13" s="21">
        <v>0</v>
      </c>
      <c r="S13" s="2"/>
    </row>
    <row r="14" spans="1:29" s="9" customFormat="1" ht="25.5" x14ac:dyDescent="0.2">
      <c r="A14" s="7">
        <v>5</v>
      </c>
      <c r="B14" s="18">
        <v>2</v>
      </c>
      <c r="C14" s="108" t="s">
        <v>2567</v>
      </c>
      <c r="D14" s="76">
        <v>27</v>
      </c>
      <c r="E14" s="108" t="s">
        <v>2562</v>
      </c>
      <c r="F14" s="80" t="s">
        <v>400</v>
      </c>
      <c r="G14" s="114">
        <v>18850</v>
      </c>
      <c r="H14" s="29" t="s">
        <v>20</v>
      </c>
      <c r="I14" s="29" t="s">
        <v>19</v>
      </c>
      <c r="J14" s="107" t="s">
        <v>2568</v>
      </c>
      <c r="K14" s="109" t="s">
        <v>2565</v>
      </c>
      <c r="L14" s="32">
        <v>0</v>
      </c>
      <c r="M14" s="32">
        <v>13</v>
      </c>
      <c r="N14" s="109" t="s">
        <v>2565</v>
      </c>
      <c r="O14" s="57">
        <f t="shared" si="0"/>
        <v>18850</v>
      </c>
      <c r="P14" s="25">
        <v>6</v>
      </c>
      <c r="Q14" s="110" t="s">
        <v>2569</v>
      </c>
      <c r="R14" s="21">
        <v>0</v>
      </c>
      <c r="S14" s="2"/>
    </row>
    <row r="15" spans="1:29" s="9" customFormat="1" ht="25.5" x14ac:dyDescent="0.2">
      <c r="A15" s="7">
        <v>6</v>
      </c>
      <c r="B15" s="18">
        <v>6435</v>
      </c>
      <c r="C15" s="108" t="s">
        <v>2535</v>
      </c>
      <c r="D15" s="76">
        <v>119</v>
      </c>
      <c r="E15" s="108" t="s">
        <v>2361</v>
      </c>
      <c r="F15" s="80" t="s">
        <v>220</v>
      </c>
      <c r="G15" s="114">
        <v>511.17</v>
      </c>
      <c r="H15" s="29" t="s">
        <v>20</v>
      </c>
      <c r="I15" s="29" t="s">
        <v>19</v>
      </c>
      <c r="J15" s="107" t="s">
        <v>2572</v>
      </c>
      <c r="K15" s="109" t="s">
        <v>770</v>
      </c>
      <c r="L15" s="32">
        <v>0</v>
      </c>
      <c r="M15" s="32">
        <v>12</v>
      </c>
      <c r="N15" s="109" t="s">
        <v>2565</v>
      </c>
      <c r="O15" s="57">
        <f t="shared" si="0"/>
        <v>511.17</v>
      </c>
      <c r="P15" s="25">
        <v>7</v>
      </c>
      <c r="Q15" s="110" t="s">
        <v>2569</v>
      </c>
      <c r="R15" s="21">
        <v>0</v>
      </c>
      <c r="S15" s="2"/>
    </row>
    <row r="16" spans="1:29" s="9" customFormat="1" x14ac:dyDescent="0.2">
      <c r="A16" s="7">
        <v>7</v>
      </c>
      <c r="B16" s="18">
        <v>6480</v>
      </c>
      <c r="C16" s="108" t="s">
        <v>2563</v>
      </c>
      <c r="D16" s="76">
        <v>120017872410</v>
      </c>
      <c r="E16" s="108" t="s">
        <v>2570</v>
      </c>
      <c r="F16" s="80" t="s">
        <v>2262</v>
      </c>
      <c r="G16" s="114">
        <v>21654.79</v>
      </c>
      <c r="H16" s="29" t="s">
        <v>20</v>
      </c>
      <c r="I16" s="29" t="s">
        <v>19</v>
      </c>
      <c r="J16" s="107" t="s">
        <v>2571</v>
      </c>
      <c r="K16" s="109" t="s">
        <v>2555</v>
      </c>
      <c r="L16" s="32">
        <v>0</v>
      </c>
      <c r="M16" s="32">
        <v>11</v>
      </c>
      <c r="N16" s="109" t="s">
        <v>2565</v>
      </c>
      <c r="O16" s="57">
        <f t="shared" si="0"/>
        <v>21654.79</v>
      </c>
      <c r="P16" s="25">
        <v>8</v>
      </c>
      <c r="Q16" s="110" t="s">
        <v>2569</v>
      </c>
      <c r="R16" s="21">
        <v>0</v>
      </c>
      <c r="S16" s="2"/>
    </row>
    <row r="17" spans="1:19" s="9" customFormat="1" x14ac:dyDescent="0.2">
      <c r="A17" s="7">
        <v>8</v>
      </c>
      <c r="B17" s="18">
        <v>6434</v>
      </c>
      <c r="C17" s="108" t="s">
        <v>2535</v>
      </c>
      <c r="D17" s="76">
        <v>89194</v>
      </c>
      <c r="E17" s="108" t="s">
        <v>2320</v>
      </c>
      <c r="F17" s="80" t="s">
        <v>502</v>
      </c>
      <c r="G17" s="114">
        <v>399.84</v>
      </c>
      <c r="H17" s="29" t="s">
        <v>20</v>
      </c>
      <c r="I17" s="29" t="s">
        <v>19</v>
      </c>
      <c r="J17" s="107" t="s">
        <v>2575</v>
      </c>
      <c r="K17" s="109" t="s">
        <v>2344</v>
      </c>
      <c r="L17" s="32">
        <v>0</v>
      </c>
      <c r="M17" s="32">
        <v>14</v>
      </c>
      <c r="N17" s="109" t="s">
        <v>2565</v>
      </c>
      <c r="O17" s="57">
        <f t="shared" si="0"/>
        <v>399.84</v>
      </c>
      <c r="P17" s="25">
        <v>9</v>
      </c>
      <c r="Q17" s="110" t="s">
        <v>2569</v>
      </c>
      <c r="R17" s="21">
        <v>0</v>
      </c>
      <c r="S17" s="2"/>
    </row>
    <row r="18" spans="1:19" s="9" customFormat="1" x14ac:dyDescent="0.2">
      <c r="A18" s="7">
        <v>9</v>
      </c>
      <c r="B18" s="18">
        <v>6447</v>
      </c>
      <c r="C18" s="108" t="s">
        <v>2538</v>
      </c>
      <c r="D18" s="76">
        <v>7796</v>
      </c>
      <c r="E18" s="108" t="s">
        <v>2375</v>
      </c>
      <c r="F18" s="80" t="s">
        <v>2559</v>
      </c>
      <c r="G18" s="114">
        <v>4660.04</v>
      </c>
      <c r="H18" s="29" t="s">
        <v>20</v>
      </c>
      <c r="I18" s="29" t="s">
        <v>19</v>
      </c>
      <c r="J18" s="107" t="s">
        <v>2576</v>
      </c>
      <c r="K18" s="109" t="s">
        <v>2537</v>
      </c>
      <c r="L18" s="32">
        <v>0</v>
      </c>
      <c r="M18" s="32">
        <v>17</v>
      </c>
      <c r="N18" s="109" t="s">
        <v>2565</v>
      </c>
      <c r="O18" s="57">
        <f t="shared" si="0"/>
        <v>4660.04</v>
      </c>
      <c r="P18" s="25">
        <v>11</v>
      </c>
      <c r="Q18" s="110" t="s">
        <v>2569</v>
      </c>
      <c r="R18" s="21">
        <v>0</v>
      </c>
      <c r="S18" s="2"/>
    </row>
    <row r="19" spans="1:19" s="9" customFormat="1" x14ac:dyDescent="0.2">
      <c r="A19" s="7">
        <v>10</v>
      </c>
      <c r="B19" s="18">
        <v>6472</v>
      </c>
      <c r="C19" s="108" t="s">
        <v>2580</v>
      </c>
      <c r="D19" s="76">
        <v>91408705</v>
      </c>
      <c r="E19" s="108" t="s">
        <v>2538</v>
      </c>
      <c r="F19" s="80" t="s">
        <v>2458</v>
      </c>
      <c r="G19" s="79">
        <v>2450</v>
      </c>
      <c r="H19" s="113" t="s">
        <v>1832</v>
      </c>
      <c r="I19" s="29" t="s">
        <v>19</v>
      </c>
      <c r="J19" s="107" t="s">
        <v>2579</v>
      </c>
      <c r="K19" s="109" t="s">
        <v>2555</v>
      </c>
      <c r="L19" s="32">
        <v>0</v>
      </c>
      <c r="M19" s="32">
        <v>11</v>
      </c>
      <c r="N19" s="109" t="s">
        <v>2565</v>
      </c>
      <c r="O19" s="57">
        <f t="shared" si="0"/>
        <v>2450</v>
      </c>
      <c r="P19" s="25">
        <v>2</v>
      </c>
      <c r="Q19" s="110" t="s">
        <v>2569</v>
      </c>
      <c r="R19" s="21">
        <v>0</v>
      </c>
      <c r="S19" s="2"/>
    </row>
    <row r="20" spans="1:19" s="9" customFormat="1" ht="25.5" x14ac:dyDescent="0.2">
      <c r="A20" s="7">
        <v>11</v>
      </c>
      <c r="B20" s="18">
        <v>6494</v>
      </c>
      <c r="C20" s="108" t="s">
        <v>2562</v>
      </c>
      <c r="D20" s="76">
        <v>6276011223</v>
      </c>
      <c r="E20" s="108" t="s">
        <v>2580</v>
      </c>
      <c r="F20" s="80" t="s">
        <v>2560</v>
      </c>
      <c r="G20" s="79">
        <v>448367.08</v>
      </c>
      <c r="H20" s="113" t="s">
        <v>2204</v>
      </c>
      <c r="I20" s="29" t="s">
        <v>19</v>
      </c>
      <c r="J20" s="107" t="s">
        <v>2561</v>
      </c>
      <c r="K20" s="109" t="s">
        <v>2555</v>
      </c>
      <c r="L20" s="32">
        <v>0</v>
      </c>
      <c r="M20" s="32">
        <v>10</v>
      </c>
      <c r="N20" s="109" t="s">
        <v>2565</v>
      </c>
      <c r="O20" s="57">
        <f t="shared" si="0"/>
        <v>448367.08</v>
      </c>
      <c r="P20" s="25">
        <v>1</v>
      </c>
      <c r="Q20" s="110" t="s">
        <v>2569</v>
      </c>
      <c r="R20" s="21">
        <v>0</v>
      </c>
      <c r="S20" s="2"/>
    </row>
    <row r="21" spans="1:19" s="9" customFormat="1" ht="24" x14ac:dyDescent="0.2">
      <c r="A21" s="7">
        <v>12</v>
      </c>
      <c r="B21" s="18">
        <v>6320</v>
      </c>
      <c r="C21" s="108" t="s">
        <v>2468</v>
      </c>
      <c r="D21" s="76">
        <v>2318003819</v>
      </c>
      <c r="E21" s="108" t="s">
        <v>2460</v>
      </c>
      <c r="F21" s="80" t="s">
        <v>2566</v>
      </c>
      <c r="G21" s="114">
        <v>563.4</v>
      </c>
      <c r="H21" s="29" t="s">
        <v>20</v>
      </c>
      <c r="I21" s="29" t="s">
        <v>19</v>
      </c>
      <c r="J21" s="107" t="s">
        <v>1772</v>
      </c>
      <c r="K21" s="109" t="s">
        <v>2577</v>
      </c>
      <c r="L21" s="32">
        <v>0</v>
      </c>
      <c r="M21" s="32">
        <v>31</v>
      </c>
      <c r="N21" s="109" t="s">
        <v>2569</v>
      </c>
      <c r="O21" s="57">
        <f t="shared" si="0"/>
        <v>563.4</v>
      </c>
      <c r="P21" s="25">
        <v>13</v>
      </c>
      <c r="Q21" s="110" t="s">
        <v>2569</v>
      </c>
      <c r="R21" s="21">
        <v>0</v>
      </c>
      <c r="S21" s="2"/>
    </row>
    <row r="22" spans="1:19" s="9" customFormat="1" ht="24" x14ac:dyDescent="0.2">
      <c r="A22" s="7">
        <v>13</v>
      </c>
      <c r="B22" s="18">
        <v>6321</v>
      </c>
      <c r="C22" s="108" t="s">
        <v>2468</v>
      </c>
      <c r="D22" s="76">
        <v>2318003820</v>
      </c>
      <c r="E22" s="108" t="s">
        <v>2460</v>
      </c>
      <c r="F22" s="80" t="s">
        <v>2566</v>
      </c>
      <c r="G22" s="114">
        <v>1149.25</v>
      </c>
      <c r="H22" s="29" t="s">
        <v>20</v>
      </c>
      <c r="I22" s="29" t="s">
        <v>19</v>
      </c>
      <c r="J22" s="107" t="s">
        <v>1772</v>
      </c>
      <c r="K22" s="109" t="s">
        <v>2577</v>
      </c>
      <c r="L22" s="32">
        <v>0</v>
      </c>
      <c r="M22" s="32">
        <v>30</v>
      </c>
      <c r="N22" s="109" t="s">
        <v>2569</v>
      </c>
      <c r="O22" s="57">
        <f t="shared" ref="O22:O33" si="2">G22</f>
        <v>1149.25</v>
      </c>
      <c r="P22" s="25">
        <v>13</v>
      </c>
      <c r="Q22" s="110" t="s">
        <v>2569</v>
      </c>
      <c r="R22" s="21">
        <v>0</v>
      </c>
      <c r="S22" s="2"/>
    </row>
    <row r="23" spans="1:19" s="9" customFormat="1" ht="24" x14ac:dyDescent="0.2">
      <c r="A23" s="7">
        <v>14</v>
      </c>
      <c r="B23" s="18">
        <v>6322</v>
      </c>
      <c r="C23" s="108" t="s">
        <v>2460</v>
      </c>
      <c r="D23" s="76">
        <v>2318003822</v>
      </c>
      <c r="E23" s="108" t="s">
        <v>2460</v>
      </c>
      <c r="F23" s="80" t="s">
        <v>2566</v>
      </c>
      <c r="G23" s="114">
        <v>811.86</v>
      </c>
      <c r="H23" s="29" t="s">
        <v>20</v>
      </c>
      <c r="I23" s="29" t="s">
        <v>19</v>
      </c>
      <c r="J23" s="107" t="s">
        <v>1772</v>
      </c>
      <c r="K23" s="109" t="s">
        <v>2577</v>
      </c>
      <c r="L23" s="32">
        <v>0</v>
      </c>
      <c r="M23" s="32">
        <v>29</v>
      </c>
      <c r="N23" s="109" t="s">
        <v>2569</v>
      </c>
      <c r="O23" s="57">
        <f t="shared" si="2"/>
        <v>811.86</v>
      </c>
      <c r="P23" s="25">
        <v>13</v>
      </c>
      <c r="Q23" s="110" t="s">
        <v>2569</v>
      </c>
      <c r="R23" s="21">
        <v>0</v>
      </c>
      <c r="S23" s="2"/>
    </row>
    <row r="24" spans="1:19" s="9" customFormat="1" ht="24" x14ac:dyDescent="0.2">
      <c r="A24" s="7">
        <v>15</v>
      </c>
      <c r="B24" s="18">
        <v>6319</v>
      </c>
      <c r="C24" s="108" t="s">
        <v>2460</v>
      </c>
      <c r="D24" s="76">
        <v>2318003818</v>
      </c>
      <c r="E24" s="108" t="s">
        <v>2460</v>
      </c>
      <c r="F24" s="80" t="s">
        <v>2566</v>
      </c>
      <c r="G24" s="114">
        <v>579.9</v>
      </c>
      <c r="H24" s="29" t="s">
        <v>20</v>
      </c>
      <c r="I24" s="29" t="s">
        <v>19</v>
      </c>
      <c r="J24" s="107" t="s">
        <v>1772</v>
      </c>
      <c r="K24" s="109" t="s">
        <v>2577</v>
      </c>
      <c r="L24" s="32">
        <v>0</v>
      </c>
      <c r="M24" s="32">
        <v>32</v>
      </c>
      <c r="N24" s="109" t="s">
        <v>2569</v>
      </c>
      <c r="O24" s="57">
        <f t="shared" si="2"/>
        <v>579.9</v>
      </c>
      <c r="P24" s="25">
        <v>13</v>
      </c>
      <c r="Q24" s="110" t="s">
        <v>2569</v>
      </c>
      <c r="R24" s="21">
        <v>0</v>
      </c>
      <c r="S24" s="2"/>
    </row>
    <row r="25" spans="1:19" s="9" customFormat="1" ht="24" x14ac:dyDescent="0.2">
      <c r="A25" s="7">
        <v>16</v>
      </c>
      <c r="B25" s="18">
        <v>6323</v>
      </c>
      <c r="C25" s="108" t="s">
        <v>2468</v>
      </c>
      <c r="D25" s="76">
        <v>2318003821</v>
      </c>
      <c r="E25" s="108" t="s">
        <v>2460</v>
      </c>
      <c r="F25" s="80" t="s">
        <v>2566</v>
      </c>
      <c r="G25" s="114">
        <v>811.86</v>
      </c>
      <c r="H25" s="29" t="s">
        <v>20</v>
      </c>
      <c r="I25" s="29" t="s">
        <v>19</v>
      </c>
      <c r="J25" s="107" t="s">
        <v>1772</v>
      </c>
      <c r="K25" s="109" t="s">
        <v>2577</v>
      </c>
      <c r="L25" s="32">
        <v>0</v>
      </c>
      <c r="M25" s="32">
        <v>28</v>
      </c>
      <c r="N25" s="109" t="s">
        <v>2569</v>
      </c>
      <c r="O25" s="57">
        <f t="shared" si="2"/>
        <v>811.86</v>
      </c>
      <c r="P25" s="25">
        <v>13</v>
      </c>
      <c r="Q25" s="110" t="s">
        <v>2569</v>
      </c>
      <c r="R25" s="21">
        <v>0</v>
      </c>
      <c r="S25" s="2"/>
    </row>
    <row r="26" spans="1:19" s="9" customFormat="1" ht="24" x14ac:dyDescent="0.2">
      <c r="A26" s="7">
        <v>17</v>
      </c>
      <c r="B26" s="18">
        <v>6348</v>
      </c>
      <c r="C26" s="108" t="s">
        <v>2459</v>
      </c>
      <c r="D26" s="76">
        <v>2318003887</v>
      </c>
      <c r="E26" s="108" t="s">
        <v>2459</v>
      </c>
      <c r="F26" s="80" t="s">
        <v>2566</v>
      </c>
      <c r="G26" s="114">
        <v>1033.28</v>
      </c>
      <c r="H26" s="29" t="s">
        <v>20</v>
      </c>
      <c r="I26" s="29" t="s">
        <v>19</v>
      </c>
      <c r="J26" s="107" t="s">
        <v>2578</v>
      </c>
      <c r="K26" s="109" t="s">
        <v>2577</v>
      </c>
      <c r="L26" s="32">
        <v>0</v>
      </c>
      <c r="M26" s="32">
        <v>27</v>
      </c>
      <c r="N26" s="109" t="s">
        <v>2569</v>
      </c>
      <c r="O26" s="57">
        <f t="shared" si="2"/>
        <v>1033.28</v>
      </c>
      <c r="P26" s="25">
        <v>13</v>
      </c>
      <c r="Q26" s="110" t="s">
        <v>2569</v>
      </c>
      <c r="R26" s="21">
        <v>0</v>
      </c>
      <c r="S26" s="2"/>
    </row>
    <row r="27" spans="1:19" s="9" customFormat="1" ht="24" x14ac:dyDescent="0.2">
      <c r="A27" s="7">
        <v>18</v>
      </c>
      <c r="B27" s="18">
        <v>6349</v>
      </c>
      <c r="C27" s="108" t="s">
        <v>2459</v>
      </c>
      <c r="D27" s="76">
        <v>2318003886</v>
      </c>
      <c r="E27" s="108" t="s">
        <v>2459</v>
      </c>
      <c r="F27" s="80" t="s">
        <v>2566</v>
      </c>
      <c r="G27" s="114">
        <v>1033.28</v>
      </c>
      <c r="H27" s="29" t="s">
        <v>20</v>
      </c>
      <c r="I27" s="29" t="s">
        <v>19</v>
      </c>
      <c r="J27" s="107" t="s">
        <v>2578</v>
      </c>
      <c r="K27" s="109" t="s">
        <v>2577</v>
      </c>
      <c r="L27" s="32">
        <v>0</v>
      </c>
      <c r="M27" s="32">
        <v>26</v>
      </c>
      <c r="N27" s="109" t="s">
        <v>2569</v>
      </c>
      <c r="O27" s="57">
        <f t="shared" si="2"/>
        <v>1033.28</v>
      </c>
      <c r="P27" s="25">
        <v>13</v>
      </c>
      <c r="Q27" s="110" t="s">
        <v>2569</v>
      </c>
      <c r="R27" s="21">
        <v>0</v>
      </c>
      <c r="S27" s="2"/>
    </row>
    <row r="28" spans="1:19" s="9" customFormat="1" ht="24" x14ac:dyDescent="0.2">
      <c r="A28" s="7">
        <v>19</v>
      </c>
      <c r="B28" s="18">
        <v>6352</v>
      </c>
      <c r="C28" s="108" t="s">
        <v>2459</v>
      </c>
      <c r="D28" s="76">
        <v>2318003889</v>
      </c>
      <c r="E28" s="108" t="s">
        <v>2459</v>
      </c>
      <c r="F28" s="80" t="s">
        <v>2566</v>
      </c>
      <c r="G28" s="114">
        <v>1092.2</v>
      </c>
      <c r="H28" s="29" t="s">
        <v>20</v>
      </c>
      <c r="I28" s="29" t="s">
        <v>19</v>
      </c>
      <c r="J28" s="107" t="s">
        <v>2578</v>
      </c>
      <c r="K28" s="109" t="s">
        <v>2577</v>
      </c>
      <c r="L28" s="32">
        <v>0</v>
      </c>
      <c r="M28" s="32">
        <v>25</v>
      </c>
      <c r="N28" s="109" t="s">
        <v>2577</v>
      </c>
      <c r="O28" s="57">
        <f t="shared" si="2"/>
        <v>1092.2</v>
      </c>
      <c r="P28" s="25">
        <v>13</v>
      </c>
      <c r="Q28" s="110" t="s">
        <v>2569</v>
      </c>
      <c r="R28" s="21">
        <v>0</v>
      </c>
      <c r="S28" s="2"/>
    </row>
    <row r="29" spans="1:19" s="9" customFormat="1" ht="24" x14ac:dyDescent="0.2">
      <c r="A29" s="7">
        <v>20</v>
      </c>
      <c r="B29" s="18">
        <v>6350</v>
      </c>
      <c r="C29" s="108" t="s">
        <v>2459</v>
      </c>
      <c r="D29" s="76">
        <v>2318003891</v>
      </c>
      <c r="E29" s="108" t="s">
        <v>2459</v>
      </c>
      <c r="F29" s="80" t="s">
        <v>2566</v>
      </c>
      <c r="G29" s="114">
        <v>871.75</v>
      </c>
      <c r="H29" s="29" t="s">
        <v>20</v>
      </c>
      <c r="I29" s="29" t="s">
        <v>19</v>
      </c>
      <c r="J29" s="107" t="s">
        <v>2578</v>
      </c>
      <c r="K29" s="109" t="s">
        <v>2577</v>
      </c>
      <c r="L29" s="32">
        <v>0</v>
      </c>
      <c r="M29" s="32">
        <v>24</v>
      </c>
      <c r="N29" s="109" t="s">
        <v>2577</v>
      </c>
      <c r="O29" s="57">
        <f t="shared" si="2"/>
        <v>871.75</v>
      </c>
      <c r="P29" s="25">
        <v>13</v>
      </c>
      <c r="Q29" s="110" t="s">
        <v>2569</v>
      </c>
      <c r="R29" s="21">
        <v>0</v>
      </c>
      <c r="S29" s="2"/>
    </row>
    <row r="30" spans="1:19" s="9" customFormat="1" ht="24" x14ac:dyDescent="0.2">
      <c r="A30" s="7">
        <v>21</v>
      </c>
      <c r="B30" s="18">
        <v>6351</v>
      </c>
      <c r="C30" s="108" t="s">
        <v>2459</v>
      </c>
      <c r="D30" s="76">
        <v>2318003890</v>
      </c>
      <c r="E30" s="108" t="s">
        <v>2459</v>
      </c>
      <c r="F30" s="80" t="s">
        <v>2566</v>
      </c>
      <c r="G30" s="114">
        <v>1117.5</v>
      </c>
      <c r="H30" s="29" t="s">
        <v>20</v>
      </c>
      <c r="I30" s="29" t="s">
        <v>19</v>
      </c>
      <c r="J30" s="107" t="s">
        <v>2578</v>
      </c>
      <c r="K30" s="109" t="s">
        <v>2577</v>
      </c>
      <c r="L30" s="32">
        <v>0</v>
      </c>
      <c r="M30" s="32">
        <v>23</v>
      </c>
      <c r="N30" s="109" t="s">
        <v>2577</v>
      </c>
      <c r="O30" s="57">
        <f t="shared" si="2"/>
        <v>1117.5</v>
      </c>
      <c r="P30" s="25">
        <v>13</v>
      </c>
      <c r="Q30" s="110" t="s">
        <v>2569</v>
      </c>
      <c r="R30" s="21">
        <v>0</v>
      </c>
      <c r="S30" s="2"/>
    </row>
    <row r="31" spans="1:19" s="9" customFormat="1" ht="24" x14ac:dyDescent="0.2">
      <c r="A31" s="7">
        <v>22</v>
      </c>
      <c r="B31" s="18">
        <v>6353</v>
      </c>
      <c r="C31" s="108" t="s">
        <v>2459</v>
      </c>
      <c r="D31" s="76">
        <v>2318003888</v>
      </c>
      <c r="E31" s="108" t="s">
        <v>2459</v>
      </c>
      <c r="F31" s="80" t="s">
        <v>2566</v>
      </c>
      <c r="G31" s="114">
        <v>1299.5999999999999</v>
      </c>
      <c r="H31" s="29" t="s">
        <v>20</v>
      </c>
      <c r="I31" s="29" t="s">
        <v>19</v>
      </c>
      <c r="J31" s="107" t="s">
        <v>2578</v>
      </c>
      <c r="K31" s="109" t="s">
        <v>2577</v>
      </c>
      <c r="L31" s="32">
        <v>0</v>
      </c>
      <c r="M31" s="32">
        <v>22</v>
      </c>
      <c r="N31" s="109" t="s">
        <v>2565</v>
      </c>
      <c r="O31" s="57">
        <f t="shared" si="2"/>
        <v>1299.5999999999999</v>
      </c>
      <c r="P31" s="25">
        <v>13</v>
      </c>
      <c r="Q31" s="110" t="s">
        <v>2569</v>
      </c>
      <c r="R31" s="21">
        <v>0</v>
      </c>
      <c r="S31" s="2"/>
    </row>
    <row r="32" spans="1:19" s="9" customFormat="1" ht="24" x14ac:dyDescent="0.2">
      <c r="A32" s="7">
        <v>23</v>
      </c>
      <c r="B32" s="18">
        <v>6354</v>
      </c>
      <c r="C32" s="108" t="s">
        <v>2459</v>
      </c>
      <c r="D32" s="76">
        <v>2318003893</v>
      </c>
      <c r="E32" s="108" t="s">
        <v>2459</v>
      </c>
      <c r="F32" s="80" t="s">
        <v>2566</v>
      </c>
      <c r="G32" s="114">
        <f>836.2</f>
        <v>836.2</v>
      </c>
      <c r="H32" s="29" t="s">
        <v>20</v>
      </c>
      <c r="I32" s="29" t="s">
        <v>19</v>
      </c>
      <c r="J32" s="107" t="s">
        <v>2578</v>
      </c>
      <c r="K32" s="109" t="s">
        <v>2577</v>
      </c>
      <c r="L32" s="32">
        <v>0</v>
      </c>
      <c r="M32" s="32">
        <v>21</v>
      </c>
      <c r="N32" s="109" t="s">
        <v>2565</v>
      </c>
      <c r="O32" s="57">
        <f t="shared" si="2"/>
        <v>836.2</v>
      </c>
      <c r="P32" s="25">
        <v>13</v>
      </c>
      <c r="Q32" s="110" t="s">
        <v>2569</v>
      </c>
      <c r="R32" s="21">
        <v>0</v>
      </c>
      <c r="S32" s="2"/>
    </row>
    <row r="33" spans="1:19" s="9" customFormat="1" ht="24" x14ac:dyDescent="0.2">
      <c r="A33" s="7">
        <v>24</v>
      </c>
      <c r="B33" s="18">
        <v>6355</v>
      </c>
      <c r="C33" s="108" t="s">
        <v>2459</v>
      </c>
      <c r="D33" s="76">
        <v>2318003892</v>
      </c>
      <c r="E33" s="108" t="s">
        <v>2459</v>
      </c>
      <c r="F33" s="80" t="s">
        <v>2566</v>
      </c>
      <c r="G33" s="114">
        <f>836.2</f>
        <v>836.2</v>
      </c>
      <c r="H33" s="29" t="s">
        <v>20</v>
      </c>
      <c r="I33" s="29" t="s">
        <v>19</v>
      </c>
      <c r="J33" s="107" t="s">
        <v>2578</v>
      </c>
      <c r="K33" s="109" t="s">
        <v>2577</v>
      </c>
      <c r="L33" s="32">
        <v>0</v>
      </c>
      <c r="M33" s="32">
        <v>20</v>
      </c>
      <c r="N33" s="109" t="s">
        <v>2565</v>
      </c>
      <c r="O33" s="57">
        <f t="shared" si="2"/>
        <v>836.2</v>
      </c>
      <c r="P33" s="25">
        <v>13</v>
      </c>
      <c r="Q33" s="110" t="s">
        <v>2569</v>
      </c>
      <c r="R33" s="21">
        <v>0</v>
      </c>
      <c r="S33" s="2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  <mergeCell ref="A6:A8"/>
    <mergeCell ref="B6:C6"/>
    <mergeCell ref="D6:G6"/>
    <mergeCell ref="H6:H8"/>
    <mergeCell ref="I6:I8"/>
  </mergeCells>
  <phoneticPr fontId="27" type="noConversion"/>
  <pageMargins left="0.7" right="0.7" top="0.75" bottom="0.75" header="0.3" footer="0.3"/>
</worksheet>
</file>

<file path=xl/worksheets/sheet2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FDC646-8159-4712-A255-3B21F7CEFB15}">
  <dimension ref="A1:AC17"/>
  <sheetViews>
    <sheetView topLeftCell="A2" workbookViewId="0">
      <selection activeCell="I16" sqref="I16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>
        <v>6473</v>
      </c>
      <c r="C10" s="108" t="s">
        <v>2563</v>
      </c>
      <c r="D10" s="76">
        <v>3356</v>
      </c>
      <c r="E10" s="108" t="s">
        <v>2580</v>
      </c>
      <c r="F10" s="80" t="s">
        <v>2584</v>
      </c>
      <c r="G10" s="114">
        <f>154109.76</f>
        <v>154109.76000000001</v>
      </c>
      <c r="H10" s="29" t="s">
        <v>20</v>
      </c>
      <c r="I10" s="29" t="s">
        <v>19</v>
      </c>
      <c r="J10" s="107" t="s">
        <v>2585</v>
      </c>
      <c r="K10" s="109" t="s">
        <v>2533</v>
      </c>
      <c r="L10" s="32">
        <v>0</v>
      </c>
      <c r="M10" s="32">
        <v>42</v>
      </c>
      <c r="N10" s="109" t="s">
        <v>2565</v>
      </c>
      <c r="O10" s="57">
        <f t="shared" ref="O10:O17" si="0">G10</f>
        <v>154109.76000000001</v>
      </c>
      <c r="P10" s="25">
        <v>14</v>
      </c>
      <c r="Q10" s="110" t="s">
        <v>2588</v>
      </c>
      <c r="R10" s="21">
        <v>0</v>
      </c>
      <c r="S10" s="2"/>
    </row>
    <row r="11" spans="1:29" s="9" customFormat="1" x14ac:dyDescent="0.2">
      <c r="A11" s="7">
        <v>2</v>
      </c>
      <c r="B11" s="18">
        <v>6511</v>
      </c>
      <c r="C11" s="108" t="s">
        <v>2562</v>
      </c>
      <c r="D11" s="76">
        <v>3358</v>
      </c>
      <c r="E11" s="108" t="s">
        <v>2563</v>
      </c>
      <c r="F11" s="80" t="s">
        <v>2584</v>
      </c>
      <c r="G11" s="114">
        <v>-154109.76000000001</v>
      </c>
      <c r="H11" s="29" t="s">
        <v>20</v>
      </c>
      <c r="I11" s="29" t="s">
        <v>19</v>
      </c>
      <c r="J11" s="107" t="s">
        <v>2585</v>
      </c>
      <c r="K11" s="109" t="s">
        <v>2586</v>
      </c>
      <c r="L11" s="32">
        <v>0</v>
      </c>
      <c r="M11" s="32">
        <v>44</v>
      </c>
      <c r="N11" s="109" t="s">
        <v>2565</v>
      </c>
      <c r="O11" s="57">
        <f t="shared" ref="O11:O12" si="1">G11</f>
        <v>-154109.76000000001</v>
      </c>
      <c r="P11" s="25">
        <v>14</v>
      </c>
      <c r="Q11" s="110" t="s">
        <v>2588</v>
      </c>
      <c r="R11" s="21">
        <v>0</v>
      </c>
      <c r="S11" s="2"/>
    </row>
    <row r="12" spans="1:29" s="9" customFormat="1" x14ac:dyDescent="0.2">
      <c r="A12" s="7">
        <v>3</v>
      </c>
      <c r="B12" s="18">
        <v>6510</v>
      </c>
      <c r="C12" s="108" t="s">
        <v>2563</v>
      </c>
      <c r="D12" s="76">
        <v>3359</v>
      </c>
      <c r="E12" s="108" t="s">
        <v>2563</v>
      </c>
      <c r="F12" s="80" t="s">
        <v>2584</v>
      </c>
      <c r="G12" s="114">
        <f t="shared" ref="G12" si="2">154109.76-154109.76+154228.76</f>
        <v>154228.76</v>
      </c>
      <c r="H12" s="29" t="s">
        <v>20</v>
      </c>
      <c r="I12" s="29" t="s">
        <v>19</v>
      </c>
      <c r="J12" s="107" t="s">
        <v>2585</v>
      </c>
      <c r="K12" s="109" t="s">
        <v>2586</v>
      </c>
      <c r="L12" s="32">
        <v>0</v>
      </c>
      <c r="M12" s="32">
        <v>43</v>
      </c>
      <c r="N12" s="109" t="s">
        <v>2565</v>
      </c>
      <c r="O12" s="57">
        <f t="shared" si="1"/>
        <v>154228.76</v>
      </c>
      <c r="P12" s="25">
        <v>14</v>
      </c>
      <c r="Q12" s="110" t="s">
        <v>2588</v>
      </c>
      <c r="R12" s="21">
        <v>0</v>
      </c>
      <c r="S12" s="2"/>
    </row>
    <row r="13" spans="1:29" s="9" customFormat="1" x14ac:dyDescent="0.2">
      <c r="A13" s="7">
        <v>4</v>
      </c>
      <c r="B13" s="18">
        <v>6445</v>
      </c>
      <c r="C13" s="108" t="s">
        <v>2535</v>
      </c>
      <c r="D13" s="76">
        <v>489487</v>
      </c>
      <c r="E13" s="108" t="s">
        <v>2527</v>
      </c>
      <c r="F13" s="80" t="s">
        <v>1945</v>
      </c>
      <c r="G13" s="114">
        <f>505.75</f>
        <v>505.75</v>
      </c>
      <c r="H13" s="29" t="s">
        <v>20</v>
      </c>
      <c r="I13" s="29" t="s">
        <v>19</v>
      </c>
      <c r="J13" s="107" t="s">
        <v>2587</v>
      </c>
      <c r="K13" s="109" t="s">
        <v>2537</v>
      </c>
      <c r="L13" s="32">
        <v>0</v>
      </c>
      <c r="M13" s="32">
        <v>36</v>
      </c>
      <c r="N13" s="109" t="s">
        <v>2565</v>
      </c>
      <c r="O13" s="57">
        <f t="shared" si="0"/>
        <v>505.75</v>
      </c>
      <c r="P13" s="25">
        <v>16</v>
      </c>
      <c r="Q13" s="110" t="s">
        <v>2588</v>
      </c>
      <c r="R13" s="21">
        <v>0</v>
      </c>
      <c r="S13" s="2"/>
    </row>
    <row r="14" spans="1:29" s="9" customFormat="1" x14ac:dyDescent="0.2">
      <c r="A14" s="7">
        <v>5</v>
      </c>
      <c r="B14" s="18">
        <v>6442</v>
      </c>
      <c r="C14" s="108" t="s">
        <v>2535</v>
      </c>
      <c r="D14" s="76">
        <v>489717</v>
      </c>
      <c r="E14" s="108" t="s">
        <v>2527</v>
      </c>
      <c r="F14" s="80" t="s">
        <v>1945</v>
      </c>
      <c r="G14" s="114">
        <v>59.5</v>
      </c>
      <c r="H14" s="29" t="s">
        <v>20</v>
      </c>
      <c r="I14" s="29" t="s">
        <v>19</v>
      </c>
      <c r="J14" s="107" t="s">
        <v>2589</v>
      </c>
      <c r="K14" s="109" t="s">
        <v>2537</v>
      </c>
      <c r="L14" s="32">
        <v>0</v>
      </c>
      <c r="M14" s="32">
        <v>37</v>
      </c>
      <c r="N14" s="109" t="s">
        <v>2565</v>
      </c>
      <c r="O14" s="57">
        <f t="shared" ref="O14" si="3">G14</f>
        <v>59.5</v>
      </c>
      <c r="P14" s="25">
        <v>16</v>
      </c>
      <c r="Q14" s="110" t="s">
        <v>2588</v>
      </c>
      <c r="R14" s="21">
        <v>0</v>
      </c>
      <c r="S14" s="2"/>
    </row>
    <row r="15" spans="1:29" s="9" customFormat="1" ht="38.25" x14ac:dyDescent="0.2">
      <c r="A15" s="7">
        <v>6</v>
      </c>
      <c r="B15" s="18">
        <v>21</v>
      </c>
      <c r="C15" s="108" t="s">
        <v>2590</v>
      </c>
      <c r="D15" s="76">
        <v>121912</v>
      </c>
      <c r="E15" s="108" t="s">
        <v>2591</v>
      </c>
      <c r="F15" s="80" t="s">
        <v>71</v>
      </c>
      <c r="G15" s="114">
        <f>1358.56</f>
        <v>1358.56</v>
      </c>
      <c r="H15" s="29" t="s">
        <v>20</v>
      </c>
      <c r="I15" s="29" t="s">
        <v>19</v>
      </c>
      <c r="J15" s="107" t="s">
        <v>2592</v>
      </c>
      <c r="K15" s="109" t="s">
        <v>2593</v>
      </c>
      <c r="L15" s="32">
        <v>0</v>
      </c>
      <c r="M15" s="32">
        <v>71</v>
      </c>
      <c r="N15" s="109" t="s">
        <v>2593</v>
      </c>
      <c r="O15" s="57">
        <f t="shared" si="0"/>
        <v>1358.56</v>
      </c>
      <c r="P15" s="25">
        <v>19</v>
      </c>
      <c r="Q15" s="110" t="s">
        <v>2588</v>
      </c>
      <c r="R15" s="21">
        <v>0</v>
      </c>
      <c r="S15" s="2"/>
    </row>
    <row r="16" spans="1:29" s="9" customFormat="1" ht="38.25" x14ac:dyDescent="0.2">
      <c r="A16" s="7">
        <v>7</v>
      </c>
      <c r="B16" s="18">
        <v>20</v>
      </c>
      <c r="C16" s="108" t="s">
        <v>2590</v>
      </c>
      <c r="D16" s="76">
        <v>122521</v>
      </c>
      <c r="E16" s="108" t="s">
        <v>2594</v>
      </c>
      <c r="F16" s="80" t="s">
        <v>71</v>
      </c>
      <c r="G16" s="114">
        <v>823.33</v>
      </c>
      <c r="H16" s="29" t="s">
        <v>20</v>
      </c>
      <c r="I16" s="29" t="s">
        <v>19</v>
      </c>
      <c r="J16" s="107" t="s">
        <v>2595</v>
      </c>
      <c r="K16" s="109" t="s">
        <v>2593</v>
      </c>
      <c r="L16" s="32">
        <v>0</v>
      </c>
      <c r="M16" s="32">
        <v>72</v>
      </c>
      <c r="N16" s="109" t="s">
        <v>2593</v>
      </c>
      <c r="O16" s="57">
        <f t="shared" ref="O16" si="4">G16</f>
        <v>823.33</v>
      </c>
      <c r="P16" s="25">
        <v>19</v>
      </c>
      <c r="Q16" s="110" t="s">
        <v>2588</v>
      </c>
      <c r="R16" s="21">
        <v>0</v>
      </c>
      <c r="S16" s="2"/>
    </row>
    <row r="17" spans="1:19" s="9" customFormat="1" ht="25.5" x14ac:dyDescent="0.2">
      <c r="A17" s="7">
        <v>8</v>
      </c>
      <c r="B17" s="18">
        <v>13</v>
      </c>
      <c r="C17" s="108" t="s">
        <v>2596</v>
      </c>
      <c r="D17" s="76">
        <v>23006072</v>
      </c>
      <c r="E17" s="108" t="s">
        <v>2562</v>
      </c>
      <c r="F17" s="80" t="s">
        <v>317</v>
      </c>
      <c r="G17" s="114">
        <v>2905.58</v>
      </c>
      <c r="H17" s="29" t="s">
        <v>20</v>
      </c>
      <c r="I17" s="29" t="s">
        <v>19</v>
      </c>
      <c r="J17" s="107" t="s">
        <v>2597</v>
      </c>
      <c r="K17" s="109" t="s">
        <v>2569</v>
      </c>
      <c r="L17" s="32">
        <v>0</v>
      </c>
      <c r="M17" s="32">
        <v>70</v>
      </c>
      <c r="N17" s="109" t="s">
        <v>2569</v>
      </c>
      <c r="O17" s="57">
        <f t="shared" si="0"/>
        <v>2905.58</v>
      </c>
      <c r="P17" s="25">
        <v>20</v>
      </c>
      <c r="Q17" s="110" t="s">
        <v>2588</v>
      </c>
      <c r="R17" s="21">
        <v>0</v>
      </c>
      <c r="S17" s="2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  <mergeCell ref="A6:A8"/>
    <mergeCell ref="B6:C6"/>
    <mergeCell ref="D6:G6"/>
    <mergeCell ref="H6:H8"/>
    <mergeCell ref="I6:I8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2:AC11"/>
  <sheetViews>
    <sheetView workbookViewId="0">
      <selection activeCell="F16" sqref="F16"/>
    </sheetView>
  </sheetViews>
  <sheetFormatPr defaultRowHeight="20.100000000000001" customHeight="1" x14ac:dyDescent="0.2"/>
  <cols>
    <col min="1" max="1" width="7.140625" style="10" customWidth="1"/>
    <col min="2" max="2" width="9.7109375" style="6" customWidth="1"/>
    <col min="3" max="3" width="12.42578125" style="6" customWidth="1"/>
    <col min="4" max="4" width="10.85546875" style="6" customWidth="1"/>
    <col min="5" max="5" width="14.28515625" style="6" customWidth="1"/>
    <col min="6" max="6" width="20.140625" style="6" customWidth="1"/>
    <col min="7" max="7" width="12.42578125" style="6" customWidth="1"/>
    <col min="8" max="8" width="9.85546875" style="6" customWidth="1"/>
    <col min="9" max="9" width="15" style="6" customWidth="1"/>
    <col min="10" max="10" width="25.28515625" style="6" customWidth="1"/>
    <col min="11" max="11" width="13.28515625" style="6" customWidth="1"/>
    <col min="12" max="13" width="9.28515625" style="6" customWidth="1"/>
    <col min="14" max="14" width="10.42578125" style="6" customWidth="1"/>
    <col min="15" max="15" width="11.85546875" style="6" customWidth="1"/>
    <col min="16" max="16" width="11.28515625" style="6" customWidth="1"/>
    <col min="17" max="17" width="12.42578125" style="6" customWidth="1"/>
    <col min="18" max="18" width="8.710937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0.100000000000001" customHeight="1" x14ac:dyDescent="0.2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48.75" customHeight="1" x14ac:dyDescent="0.2">
      <c r="A10" s="27">
        <v>1</v>
      </c>
      <c r="B10" s="18">
        <v>368232</v>
      </c>
      <c r="C10" s="19" t="s">
        <v>102</v>
      </c>
      <c r="D10" s="18">
        <v>54988</v>
      </c>
      <c r="E10" s="19" t="s">
        <v>102</v>
      </c>
      <c r="F10" s="29" t="s">
        <v>27</v>
      </c>
      <c r="G10" s="20">
        <v>204.09</v>
      </c>
      <c r="H10" s="18" t="s">
        <v>20</v>
      </c>
      <c r="I10" s="18" t="s">
        <v>19</v>
      </c>
      <c r="J10" s="11" t="s">
        <v>377</v>
      </c>
      <c r="K10" s="19" t="s">
        <v>242</v>
      </c>
      <c r="L10" s="21">
        <v>0</v>
      </c>
      <c r="M10" s="21">
        <v>3330</v>
      </c>
      <c r="N10" s="19" t="s">
        <v>342</v>
      </c>
      <c r="O10" s="22">
        <f>G10</f>
        <v>204.09</v>
      </c>
      <c r="P10" s="21">
        <v>4092</v>
      </c>
      <c r="Q10" s="23" t="s">
        <v>376</v>
      </c>
      <c r="R10" s="21">
        <v>0</v>
      </c>
      <c r="S10" s="2"/>
    </row>
    <row r="11" spans="1:29" ht="49.5" hidden="1" customHeight="1" x14ac:dyDescent="0.2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</sheetData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ageMargins left="0.7" right="0.7" top="0.75" bottom="0.75" header="0.3" footer="0.3"/>
</worksheet>
</file>

<file path=xl/worksheets/sheet2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66F7B1-764E-48D0-B4E2-AD4E6E8DA7A4}">
  <dimension ref="A1:AC11"/>
  <sheetViews>
    <sheetView workbookViewId="0">
      <selection activeCell="K19" sqref="K19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>
        <v>6373</v>
      </c>
      <c r="C10" s="108" t="s">
        <v>2496</v>
      </c>
      <c r="D10" s="76">
        <v>37699351</v>
      </c>
      <c r="E10" s="108" t="s">
        <v>2539</v>
      </c>
      <c r="F10" s="80" t="s">
        <v>2106</v>
      </c>
      <c r="G10" s="114">
        <v>94.77</v>
      </c>
      <c r="H10" s="29" t="s">
        <v>20</v>
      </c>
      <c r="I10" s="29" t="s">
        <v>19</v>
      </c>
      <c r="J10" s="107" t="s">
        <v>2598</v>
      </c>
      <c r="K10" s="109" t="s">
        <v>2555</v>
      </c>
      <c r="L10" s="32">
        <v>0</v>
      </c>
      <c r="M10" s="32">
        <v>61</v>
      </c>
      <c r="N10" s="109" t="s">
        <v>2565</v>
      </c>
      <c r="O10" s="57">
        <f t="shared" ref="O10:O11" si="0">G10</f>
        <v>94.77</v>
      </c>
      <c r="P10" s="25">
        <v>46</v>
      </c>
      <c r="Q10" s="110" t="s">
        <v>2599</v>
      </c>
      <c r="R10" s="21">
        <v>0</v>
      </c>
      <c r="S10" s="2"/>
    </row>
    <row r="11" spans="1:29" s="9" customFormat="1" x14ac:dyDescent="0.2">
      <c r="A11" s="7">
        <v>2</v>
      </c>
      <c r="B11" s="18">
        <v>6456</v>
      </c>
      <c r="C11" s="108" t="s">
        <v>2546</v>
      </c>
      <c r="D11" s="76">
        <v>141268</v>
      </c>
      <c r="E11" s="108" t="s">
        <v>2496</v>
      </c>
      <c r="F11" s="78" t="s">
        <v>148</v>
      </c>
      <c r="G11" s="79">
        <v>1888.94</v>
      </c>
      <c r="H11" s="29" t="s">
        <v>20</v>
      </c>
      <c r="I11" s="29" t="s">
        <v>19</v>
      </c>
      <c r="J11" s="107" t="s">
        <v>2372</v>
      </c>
      <c r="K11" s="109" t="s">
        <v>2555</v>
      </c>
      <c r="L11" s="32">
        <v>0</v>
      </c>
      <c r="M11" s="32">
        <v>59</v>
      </c>
      <c r="N11" s="109" t="s">
        <v>2565</v>
      </c>
      <c r="O11" s="57">
        <f t="shared" si="0"/>
        <v>1888.94</v>
      </c>
      <c r="P11" s="25">
        <v>47</v>
      </c>
      <c r="Q11" s="110" t="s">
        <v>2599</v>
      </c>
      <c r="R11" s="21">
        <v>0</v>
      </c>
      <c r="S11" s="2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  <mergeCell ref="A6:A8"/>
    <mergeCell ref="B6:C6"/>
    <mergeCell ref="D6:G6"/>
    <mergeCell ref="H6:H8"/>
    <mergeCell ref="I6:I8"/>
  </mergeCells>
  <pageMargins left="0.7" right="0.7" top="0.75" bottom="0.75" header="0.3" footer="0.3"/>
</worksheet>
</file>

<file path=xl/worksheets/sheet2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36CAC0-B336-4E76-8681-DFAEA17BFBE0}">
  <dimension ref="A1:AC71"/>
  <sheetViews>
    <sheetView topLeftCell="A51" workbookViewId="0">
      <selection activeCell="I65" sqref="I65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>
        <v>6436</v>
      </c>
      <c r="C10" s="108" t="s">
        <v>2496</v>
      </c>
      <c r="D10" s="76">
        <v>9015</v>
      </c>
      <c r="E10" s="108" t="s">
        <v>2430</v>
      </c>
      <c r="F10" s="78" t="s">
        <v>2600</v>
      </c>
      <c r="G10" s="79">
        <v>476</v>
      </c>
      <c r="H10" s="29" t="s">
        <v>20</v>
      </c>
      <c r="I10" s="29" t="s">
        <v>19</v>
      </c>
      <c r="J10" s="107" t="s">
        <v>2602</v>
      </c>
      <c r="K10" s="109" t="s">
        <v>2470</v>
      </c>
      <c r="L10" s="32">
        <v>0</v>
      </c>
      <c r="M10" s="32">
        <v>89</v>
      </c>
      <c r="N10" s="109" t="s">
        <v>2604</v>
      </c>
      <c r="O10" s="57">
        <f t="shared" ref="O10:O71" si="0">G10</f>
        <v>476</v>
      </c>
      <c r="P10" s="25">
        <v>50</v>
      </c>
      <c r="Q10" s="110" t="s">
        <v>2603</v>
      </c>
      <c r="R10" s="21">
        <v>0</v>
      </c>
      <c r="S10" s="2"/>
    </row>
    <row r="11" spans="1:29" s="9" customFormat="1" x14ac:dyDescent="0.2">
      <c r="A11" s="7">
        <v>2</v>
      </c>
      <c r="B11" s="18">
        <v>6411</v>
      </c>
      <c r="C11" s="108" t="s">
        <v>2496</v>
      </c>
      <c r="D11" s="76">
        <v>9729</v>
      </c>
      <c r="E11" s="108" t="s">
        <v>2460</v>
      </c>
      <c r="F11" s="78" t="s">
        <v>2600</v>
      </c>
      <c r="G11" s="79">
        <v>183</v>
      </c>
      <c r="H11" s="29" t="s">
        <v>20</v>
      </c>
      <c r="I11" s="29" t="s">
        <v>19</v>
      </c>
      <c r="J11" s="107" t="s">
        <v>2602</v>
      </c>
      <c r="K11" s="109" t="s">
        <v>770</v>
      </c>
      <c r="L11" s="32">
        <v>0</v>
      </c>
      <c r="M11" s="32">
        <v>118</v>
      </c>
      <c r="N11" s="109" t="s">
        <v>2604</v>
      </c>
      <c r="O11" s="57">
        <f t="shared" ref="O11:O67" si="1">G11</f>
        <v>183</v>
      </c>
      <c r="P11" s="25">
        <v>50</v>
      </c>
      <c r="Q11" s="110" t="s">
        <v>2603</v>
      </c>
      <c r="R11" s="21">
        <v>0</v>
      </c>
      <c r="S11" s="2"/>
    </row>
    <row r="12" spans="1:29" s="9" customFormat="1" x14ac:dyDescent="0.2">
      <c r="A12" s="7">
        <v>3</v>
      </c>
      <c r="B12" s="18">
        <v>6415</v>
      </c>
      <c r="C12" s="108" t="s">
        <v>2496</v>
      </c>
      <c r="D12" s="76">
        <v>9730</v>
      </c>
      <c r="E12" s="108" t="s">
        <v>2460</v>
      </c>
      <c r="F12" s="78" t="s">
        <v>2600</v>
      </c>
      <c r="G12" s="79">
        <v>109</v>
      </c>
      <c r="H12" s="29" t="s">
        <v>20</v>
      </c>
      <c r="I12" s="29" t="s">
        <v>19</v>
      </c>
      <c r="J12" s="107" t="s">
        <v>2602</v>
      </c>
      <c r="K12" s="109" t="s">
        <v>770</v>
      </c>
      <c r="L12" s="32">
        <v>0</v>
      </c>
      <c r="M12" s="32">
        <v>114</v>
      </c>
      <c r="N12" s="109" t="s">
        <v>2604</v>
      </c>
      <c r="O12" s="57">
        <f t="shared" si="1"/>
        <v>109</v>
      </c>
      <c r="P12" s="25">
        <v>50</v>
      </c>
      <c r="Q12" s="110" t="s">
        <v>2603</v>
      </c>
      <c r="R12" s="21">
        <v>0</v>
      </c>
      <c r="S12" s="2"/>
    </row>
    <row r="13" spans="1:29" s="9" customFormat="1" x14ac:dyDescent="0.2">
      <c r="A13" s="7">
        <v>4</v>
      </c>
      <c r="B13" s="18">
        <v>6414</v>
      </c>
      <c r="C13" s="108" t="s">
        <v>2496</v>
      </c>
      <c r="D13" s="76">
        <v>9731</v>
      </c>
      <c r="E13" s="108" t="s">
        <v>2460</v>
      </c>
      <c r="F13" s="78" t="s">
        <v>2600</v>
      </c>
      <c r="G13" s="79">
        <v>183</v>
      </c>
      <c r="H13" s="29" t="s">
        <v>20</v>
      </c>
      <c r="I13" s="29" t="s">
        <v>19</v>
      </c>
      <c r="J13" s="107" t="s">
        <v>2602</v>
      </c>
      <c r="K13" s="109" t="s">
        <v>770</v>
      </c>
      <c r="L13" s="32">
        <v>0</v>
      </c>
      <c r="M13" s="32">
        <v>115</v>
      </c>
      <c r="N13" s="109" t="s">
        <v>2604</v>
      </c>
      <c r="O13" s="57">
        <f t="shared" si="1"/>
        <v>183</v>
      </c>
      <c r="P13" s="25">
        <v>50</v>
      </c>
      <c r="Q13" s="110" t="s">
        <v>2603</v>
      </c>
      <c r="R13" s="21">
        <v>0</v>
      </c>
      <c r="S13" s="2"/>
    </row>
    <row r="14" spans="1:29" s="9" customFormat="1" x14ac:dyDescent="0.2">
      <c r="A14" s="7">
        <v>5</v>
      </c>
      <c r="B14" s="18">
        <v>6413</v>
      </c>
      <c r="C14" s="108" t="s">
        <v>2496</v>
      </c>
      <c r="D14" s="76">
        <v>9732</v>
      </c>
      <c r="E14" s="108" t="s">
        <v>2460</v>
      </c>
      <c r="F14" s="78" t="s">
        <v>2600</v>
      </c>
      <c r="G14" s="79">
        <v>109</v>
      </c>
      <c r="H14" s="29" t="s">
        <v>20</v>
      </c>
      <c r="I14" s="29" t="s">
        <v>19</v>
      </c>
      <c r="J14" s="107" t="s">
        <v>2602</v>
      </c>
      <c r="K14" s="109" t="s">
        <v>770</v>
      </c>
      <c r="L14" s="32">
        <v>0</v>
      </c>
      <c r="M14" s="32">
        <v>116</v>
      </c>
      <c r="N14" s="109" t="s">
        <v>2604</v>
      </c>
      <c r="O14" s="57">
        <f t="shared" si="1"/>
        <v>109</v>
      </c>
      <c r="P14" s="25">
        <v>50</v>
      </c>
      <c r="Q14" s="110" t="s">
        <v>2603</v>
      </c>
      <c r="R14" s="21">
        <v>0</v>
      </c>
      <c r="S14" s="2"/>
    </row>
    <row r="15" spans="1:29" s="9" customFormat="1" x14ac:dyDescent="0.2">
      <c r="A15" s="7">
        <v>6</v>
      </c>
      <c r="B15" s="18">
        <v>6412</v>
      </c>
      <c r="C15" s="108" t="s">
        <v>2496</v>
      </c>
      <c r="D15" s="76">
        <v>9733</v>
      </c>
      <c r="E15" s="108" t="s">
        <v>2460</v>
      </c>
      <c r="F15" s="78" t="s">
        <v>2600</v>
      </c>
      <c r="G15" s="79">
        <v>183</v>
      </c>
      <c r="H15" s="29" t="s">
        <v>20</v>
      </c>
      <c r="I15" s="29" t="s">
        <v>19</v>
      </c>
      <c r="J15" s="107" t="s">
        <v>2602</v>
      </c>
      <c r="K15" s="109" t="s">
        <v>770</v>
      </c>
      <c r="L15" s="32">
        <v>0</v>
      </c>
      <c r="M15" s="32">
        <v>117</v>
      </c>
      <c r="N15" s="109" t="s">
        <v>2604</v>
      </c>
      <c r="O15" s="57">
        <f t="shared" si="1"/>
        <v>183</v>
      </c>
      <c r="P15" s="25">
        <v>50</v>
      </c>
      <c r="Q15" s="110" t="s">
        <v>2603</v>
      </c>
      <c r="R15" s="21">
        <v>0</v>
      </c>
      <c r="S15" s="2"/>
    </row>
    <row r="16" spans="1:29" s="9" customFormat="1" x14ac:dyDescent="0.2">
      <c r="A16" s="7">
        <v>7</v>
      </c>
      <c r="B16" s="18">
        <v>6408</v>
      </c>
      <c r="C16" s="108" t="s">
        <v>2496</v>
      </c>
      <c r="D16" s="76">
        <v>9734</v>
      </c>
      <c r="E16" s="108" t="s">
        <v>2460</v>
      </c>
      <c r="F16" s="78" t="s">
        <v>2600</v>
      </c>
      <c r="G16" s="79">
        <v>183</v>
      </c>
      <c r="H16" s="29" t="s">
        <v>20</v>
      </c>
      <c r="I16" s="29" t="s">
        <v>19</v>
      </c>
      <c r="J16" s="107" t="s">
        <v>2602</v>
      </c>
      <c r="K16" s="109" t="s">
        <v>770</v>
      </c>
      <c r="L16" s="32">
        <v>0</v>
      </c>
      <c r="M16" s="32">
        <v>121</v>
      </c>
      <c r="N16" s="109" t="s">
        <v>2604</v>
      </c>
      <c r="O16" s="57">
        <f t="shared" si="1"/>
        <v>183</v>
      </c>
      <c r="P16" s="25">
        <v>50</v>
      </c>
      <c r="Q16" s="110" t="s">
        <v>2603</v>
      </c>
      <c r="R16" s="21">
        <v>0</v>
      </c>
      <c r="S16" s="2"/>
    </row>
    <row r="17" spans="1:19" s="9" customFormat="1" x14ac:dyDescent="0.2">
      <c r="A17" s="7">
        <v>8</v>
      </c>
      <c r="B17" s="18">
        <v>6409</v>
      </c>
      <c r="C17" s="108" t="s">
        <v>2496</v>
      </c>
      <c r="D17" s="76">
        <v>9735</v>
      </c>
      <c r="E17" s="108" t="s">
        <v>2460</v>
      </c>
      <c r="F17" s="78" t="s">
        <v>2600</v>
      </c>
      <c r="G17" s="79">
        <v>183</v>
      </c>
      <c r="H17" s="29" t="s">
        <v>20</v>
      </c>
      <c r="I17" s="29" t="s">
        <v>19</v>
      </c>
      <c r="J17" s="107" t="s">
        <v>2602</v>
      </c>
      <c r="K17" s="109" t="s">
        <v>770</v>
      </c>
      <c r="L17" s="32">
        <v>0</v>
      </c>
      <c r="M17" s="32">
        <v>120</v>
      </c>
      <c r="N17" s="109" t="s">
        <v>2604</v>
      </c>
      <c r="O17" s="57">
        <f t="shared" si="1"/>
        <v>183</v>
      </c>
      <c r="P17" s="25">
        <v>50</v>
      </c>
      <c r="Q17" s="110" t="s">
        <v>2603</v>
      </c>
      <c r="R17" s="21">
        <v>0</v>
      </c>
      <c r="S17" s="2"/>
    </row>
    <row r="18" spans="1:19" s="9" customFormat="1" x14ac:dyDescent="0.2">
      <c r="A18" s="7">
        <v>9</v>
      </c>
      <c r="B18" s="18">
        <v>6410</v>
      </c>
      <c r="C18" s="108" t="s">
        <v>2496</v>
      </c>
      <c r="D18" s="76">
        <v>9736</v>
      </c>
      <c r="E18" s="108" t="s">
        <v>2460</v>
      </c>
      <c r="F18" s="78" t="s">
        <v>2600</v>
      </c>
      <c r="G18" s="79">
        <v>183</v>
      </c>
      <c r="H18" s="29" t="s">
        <v>20</v>
      </c>
      <c r="I18" s="29" t="s">
        <v>19</v>
      </c>
      <c r="J18" s="107" t="s">
        <v>2602</v>
      </c>
      <c r="K18" s="109" t="s">
        <v>770</v>
      </c>
      <c r="L18" s="32">
        <v>0</v>
      </c>
      <c r="M18" s="32">
        <v>119</v>
      </c>
      <c r="N18" s="109" t="s">
        <v>2604</v>
      </c>
      <c r="O18" s="57">
        <f t="shared" si="1"/>
        <v>183</v>
      </c>
      <c r="P18" s="25">
        <v>50</v>
      </c>
      <c r="Q18" s="110" t="s">
        <v>2603</v>
      </c>
      <c r="R18" s="21">
        <v>0</v>
      </c>
      <c r="S18" s="2"/>
    </row>
    <row r="19" spans="1:19" s="9" customFormat="1" x14ac:dyDescent="0.2">
      <c r="A19" s="7">
        <v>10</v>
      </c>
      <c r="B19" s="18">
        <v>6404</v>
      </c>
      <c r="C19" s="108" t="s">
        <v>2496</v>
      </c>
      <c r="D19" s="76">
        <v>9737</v>
      </c>
      <c r="E19" s="108" t="s">
        <v>2460</v>
      </c>
      <c r="F19" s="78" t="s">
        <v>2600</v>
      </c>
      <c r="G19" s="79">
        <v>109</v>
      </c>
      <c r="H19" s="29" t="s">
        <v>20</v>
      </c>
      <c r="I19" s="29" t="s">
        <v>19</v>
      </c>
      <c r="J19" s="107" t="s">
        <v>2602</v>
      </c>
      <c r="K19" s="109" t="s">
        <v>770</v>
      </c>
      <c r="L19" s="32">
        <v>0</v>
      </c>
      <c r="M19" s="32">
        <v>128</v>
      </c>
      <c r="N19" s="109" t="s">
        <v>2604</v>
      </c>
      <c r="O19" s="57">
        <f t="shared" si="1"/>
        <v>109</v>
      </c>
      <c r="P19" s="25">
        <v>50</v>
      </c>
      <c r="Q19" s="110" t="s">
        <v>2603</v>
      </c>
      <c r="R19" s="21">
        <v>0</v>
      </c>
      <c r="S19" s="2"/>
    </row>
    <row r="20" spans="1:19" s="9" customFormat="1" x14ac:dyDescent="0.2">
      <c r="A20" s="7">
        <v>11</v>
      </c>
      <c r="B20" s="18">
        <v>6405</v>
      </c>
      <c r="C20" s="108" t="s">
        <v>2496</v>
      </c>
      <c r="D20" s="76">
        <v>9738</v>
      </c>
      <c r="E20" s="108" t="s">
        <v>2460</v>
      </c>
      <c r="F20" s="78" t="s">
        <v>2600</v>
      </c>
      <c r="G20" s="79">
        <v>183</v>
      </c>
      <c r="H20" s="29" t="s">
        <v>20</v>
      </c>
      <c r="I20" s="29" t="s">
        <v>19</v>
      </c>
      <c r="J20" s="107" t="s">
        <v>2602</v>
      </c>
      <c r="K20" s="109" t="s">
        <v>770</v>
      </c>
      <c r="L20" s="32">
        <v>0</v>
      </c>
      <c r="M20" s="32">
        <v>127</v>
      </c>
      <c r="N20" s="109" t="s">
        <v>2604</v>
      </c>
      <c r="O20" s="57">
        <f t="shared" si="1"/>
        <v>183</v>
      </c>
      <c r="P20" s="25">
        <v>50</v>
      </c>
      <c r="Q20" s="110" t="s">
        <v>2603</v>
      </c>
      <c r="R20" s="21">
        <v>0</v>
      </c>
      <c r="S20" s="2"/>
    </row>
    <row r="21" spans="1:19" s="9" customFormat="1" x14ac:dyDescent="0.2">
      <c r="A21" s="7">
        <v>12</v>
      </c>
      <c r="B21" s="18">
        <v>6406</v>
      </c>
      <c r="C21" s="108" t="s">
        <v>2496</v>
      </c>
      <c r="D21" s="76">
        <v>9739</v>
      </c>
      <c r="E21" s="108" t="s">
        <v>2460</v>
      </c>
      <c r="F21" s="78" t="s">
        <v>2600</v>
      </c>
      <c r="G21" s="79">
        <v>109</v>
      </c>
      <c r="H21" s="29" t="s">
        <v>20</v>
      </c>
      <c r="I21" s="29" t="s">
        <v>19</v>
      </c>
      <c r="J21" s="107" t="s">
        <v>2602</v>
      </c>
      <c r="K21" s="109" t="s">
        <v>770</v>
      </c>
      <c r="L21" s="32">
        <v>0</v>
      </c>
      <c r="M21" s="32">
        <v>123</v>
      </c>
      <c r="N21" s="109" t="s">
        <v>2604</v>
      </c>
      <c r="O21" s="57">
        <f t="shared" si="1"/>
        <v>109</v>
      </c>
      <c r="P21" s="25">
        <v>50</v>
      </c>
      <c r="Q21" s="110" t="s">
        <v>2603</v>
      </c>
      <c r="R21" s="21">
        <v>0</v>
      </c>
      <c r="S21" s="2"/>
    </row>
    <row r="22" spans="1:19" s="9" customFormat="1" x14ac:dyDescent="0.2">
      <c r="A22" s="7">
        <v>13</v>
      </c>
      <c r="B22" s="18">
        <v>6407</v>
      </c>
      <c r="C22" s="108" t="s">
        <v>2496</v>
      </c>
      <c r="D22" s="76">
        <v>9740</v>
      </c>
      <c r="E22" s="108" t="s">
        <v>2460</v>
      </c>
      <c r="F22" s="78" t="s">
        <v>2600</v>
      </c>
      <c r="G22" s="79">
        <v>183</v>
      </c>
      <c r="H22" s="29" t="s">
        <v>20</v>
      </c>
      <c r="I22" s="29" t="s">
        <v>19</v>
      </c>
      <c r="J22" s="107" t="s">
        <v>2602</v>
      </c>
      <c r="K22" s="109" t="s">
        <v>770</v>
      </c>
      <c r="L22" s="32">
        <v>0</v>
      </c>
      <c r="M22" s="32">
        <v>122</v>
      </c>
      <c r="N22" s="109" t="s">
        <v>2604</v>
      </c>
      <c r="O22" s="57">
        <f t="shared" si="1"/>
        <v>183</v>
      </c>
      <c r="P22" s="25">
        <v>50</v>
      </c>
      <c r="Q22" s="110" t="s">
        <v>2603</v>
      </c>
      <c r="R22" s="21">
        <v>0</v>
      </c>
      <c r="S22" s="2"/>
    </row>
    <row r="23" spans="1:19" s="9" customFormat="1" x14ac:dyDescent="0.2">
      <c r="A23" s="7">
        <v>14</v>
      </c>
      <c r="B23" s="18">
        <v>6397</v>
      </c>
      <c r="C23" s="108" t="s">
        <v>2496</v>
      </c>
      <c r="D23" s="76">
        <v>9741</v>
      </c>
      <c r="E23" s="108" t="s">
        <v>2460</v>
      </c>
      <c r="F23" s="78" t="s">
        <v>2600</v>
      </c>
      <c r="G23" s="79">
        <v>109</v>
      </c>
      <c r="H23" s="29" t="s">
        <v>20</v>
      </c>
      <c r="I23" s="29" t="s">
        <v>19</v>
      </c>
      <c r="J23" s="107" t="s">
        <v>2602</v>
      </c>
      <c r="K23" s="109" t="s">
        <v>770</v>
      </c>
      <c r="L23" s="32">
        <v>0</v>
      </c>
      <c r="M23" s="32">
        <v>135</v>
      </c>
      <c r="N23" s="109" t="s">
        <v>2604</v>
      </c>
      <c r="O23" s="57">
        <f t="shared" si="1"/>
        <v>109</v>
      </c>
      <c r="P23" s="25">
        <v>50</v>
      </c>
      <c r="Q23" s="110" t="s">
        <v>2603</v>
      </c>
      <c r="R23" s="21">
        <v>0</v>
      </c>
      <c r="S23" s="2"/>
    </row>
    <row r="24" spans="1:19" s="9" customFormat="1" x14ac:dyDescent="0.2">
      <c r="A24" s="7">
        <v>15</v>
      </c>
      <c r="B24" s="18">
        <v>6398</v>
      </c>
      <c r="C24" s="108" t="s">
        <v>2496</v>
      </c>
      <c r="D24" s="76">
        <v>9742</v>
      </c>
      <c r="E24" s="108" t="s">
        <v>2460</v>
      </c>
      <c r="F24" s="78" t="s">
        <v>2600</v>
      </c>
      <c r="G24" s="79">
        <v>183</v>
      </c>
      <c r="H24" s="29" t="s">
        <v>20</v>
      </c>
      <c r="I24" s="29" t="s">
        <v>19</v>
      </c>
      <c r="J24" s="107" t="s">
        <v>2602</v>
      </c>
      <c r="K24" s="109" t="s">
        <v>770</v>
      </c>
      <c r="L24" s="32">
        <v>0</v>
      </c>
      <c r="M24" s="32">
        <v>134</v>
      </c>
      <c r="N24" s="109" t="s">
        <v>2604</v>
      </c>
      <c r="O24" s="57">
        <f t="shared" si="1"/>
        <v>183</v>
      </c>
      <c r="P24" s="25">
        <v>50</v>
      </c>
      <c r="Q24" s="110" t="s">
        <v>2603</v>
      </c>
      <c r="R24" s="21">
        <v>0</v>
      </c>
      <c r="S24" s="2"/>
    </row>
    <row r="25" spans="1:19" s="9" customFormat="1" x14ac:dyDescent="0.2">
      <c r="A25" s="7">
        <v>16</v>
      </c>
      <c r="B25" s="18">
        <v>6399</v>
      </c>
      <c r="C25" s="108" t="s">
        <v>2496</v>
      </c>
      <c r="D25" s="76">
        <v>9743</v>
      </c>
      <c r="E25" s="108" t="s">
        <v>2460</v>
      </c>
      <c r="F25" s="78" t="s">
        <v>2600</v>
      </c>
      <c r="G25" s="79">
        <v>183</v>
      </c>
      <c r="H25" s="29" t="s">
        <v>20</v>
      </c>
      <c r="I25" s="29" t="s">
        <v>19</v>
      </c>
      <c r="J25" s="107" t="s">
        <v>2602</v>
      </c>
      <c r="K25" s="109" t="s">
        <v>770</v>
      </c>
      <c r="L25" s="32">
        <v>0</v>
      </c>
      <c r="M25" s="32">
        <v>133</v>
      </c>
      <c r="N25" s="109" t="s">
        <v>2604</v>
      </c>
      <c r="O25" s="57">
        <f t="shared" si="1"/>
        <v>183</v>
      </c>
      <c r="P25" s="25">
        <v>50</v>
      </c>
      <c r="Q25" s="110" t="s">
        <v>2603</v>
      </c>
      <c r="R25" s="21">
        <v>0</v>
      </c>
      <c r="S25" s="2"/>
    </row>
    <row r="26" spans="1:19" s="9" customFormat="1" x14ac:dyDescent="0.2">
      <c r="A26" s="7">
        <v>17</v>
      </c>
      <c r="B26" s="18">
        <v>6400</v>
      </c>
      <c r="C26" s="108" t="s">
        <v>2496</v>
      </c>
      <c r="D26" s="76">
        <v>9744</v>
      </c>
      <c r="E26" s="108" t="s">
        <v>2460</v>
      </c>
      <c r="F26" s="78" t="s">
        <v>2600</v>
      </c>
      <c r="G26" s="79">
        <v>109</v>
      </c>
      <c r="H26" s="29" t="s">
        <v>20</v>
      </c>
      <c r="I26" s="29" t="s">
        <v>19</v>
      </c>
      <c r="J26" s="107" t="s">
        <v>2602</v>
      </c>
      <c r="K26" s="109" t="s">
        <v>770</v>
      </c>
      <c r="L26" s="32">
        <v>0</v>
      </c>
      <c r="M26" s="32">
        <v>132</v>
      </c>
      <c r="N26" s="109" t="s">
        <v>2604</v>
      </c>
      <c r="O26" s="57">
        <f t="shared" si="1"/>
        <v>109</v>
      </c>
      <c r="P26" s="25">
        <v>50</v>
      </c>
      <c r="Q26" s="110" t="s">
        <v>2603</v>
      </c>
      <c r="R26" s="21">
        <v>0</v>
      </c>
      <c r="S26" s="2"/>
    </row>
    <row r="27" spans="1:19" s="9" customFormat="1" x14ac:dyDescent="0.2">
      <c r="A27" s="7">
        <v>18</v>
      </c>
      <c r="B27" s="18">
        <v>6401</v>
      </c>
      <c r="C27" s="108" t="s">
        <v>2496</v>
      </c>
      <c r="D27" s="76">
        <v>9745</v>
      </c>
      <c r="E27" s="108" t="s">
        <v>2460</v>
      </c>
      <c r="F27" s="78" t="s">
        <v>2600</v>
      </c>
      <c r="G27" s="79">
        <v>183</v>
      </c>
      <c r="H27" s="29" t="s">
        <v>20</v>
      </c>
      <c r="I27" s="29" t="s">
        <v>19</v>
      </c>
      <c r="J27" s="107" t="s">
        <v>2602</v>
      </c>
      <c r="K27" s="109" t="s">
        <v>770</v>
      </c>
      <c r="L27" s="32">
        <v>0</v>
      </c>
      <c r="M27" s="32">
        <v>131</v>
      </c>
      <c r="N27" s="109" t="s">
        <v>2604</v>
      </c>
      <c r="O27" s="57">
        <f t="shared" si="1"/>
        <v>183</v>
      </c>
      <c r="P27" s="25">
        <v>50</v>
      </c>
      <c r="Q27" s="110" t="s">
        <v>2603</v>
      </c>
      <c r="R27" s="21">
        <v>0</v>
      </c>
      <c r="S27" s="2"/>
    </row>
    <row r="28" spans="1:19" s="9" customFormat="1" x14ac:dyDescent="0.2">
      <c r="A28" s="7">
        <v>19</v>
      </c>
      <c r="B28" s="18">
        <v>6402</v>
      </c>
      <c r="C28" s="108" t="s">
        <v>2496</v>
      </c>
      <c r="D28" s="76">
        <v>9746</v>
      </c>
      <c r="E28" s="108" t="s">
        <v>2460</v>
      </c>
      <c r="F28" s="78" t="s">
        <v>2600</v>
      </c>
      <c r="G28" s="79">
        <v>109</v>
      </c>
      <c r="H28" s="29" t="s">
        <v>20</v>
      </c>
      <c r="I28" s="29" t="s">
        <v>19</v>
      </c>
      <c r="J28" s="107" t="s">
        <v>2602</v>
      </c>
      <c r="K28" s="109" t="s">
        <v>770</v>
      </c>
      <c r="L28" s="32">
        <v>0</v>
      </c>
      <c r="M28" s="32">
        <v>130</v>
      </c>
      <c r="N28" s="109" t="s">
        <v>2604</v>
      </c>
      <c r="O28" s="57">
        <f t="shared" si="1"/>
        <v>109</v>
      </c>
      <c r="P28" s="25">
        <v>50</v>
      </c>
      <c r="Q28" s="110" t="s">
        <v>2603</v>
      </c>
      <c r="R28" s="21">
        <v>0</v>
      </c>
      <c r="S28" s="2"/>
    </row>
    <row r="29" spans="1:19" s="9" customFormat="1" x14ac:dyDescent="0.2">
      <c r="A29" s="7">
        <v>20</v>
      </c>
      <c r="B29" s="18">
        <v>6403</v>
      </c>
      <c r="C29" s="108" t="s">
        <v>2496</v>
      </c>
      <c r="D29" s="76">
        <v>9747</v>
      </c>
      <c r="E29" s="108" t="s">
        <v>2460</v>
      </c>
      <c r="F29" s="78" t="s">
        <v>2600</v>
      </c>
      <c r="G29" s="79">
        <v>183</v>
      </c>
      <c r="H29" s="29" t="s">
        <v>20</v>
      </c>
      <c r="I29" s="29" t="s">
        <v>19</v>
      </c>
      <c r="J29" s="107" t="s">
        <v>2602</v>
      </c>
      <c r="K29" s="109" t="s">
        <v>770</v>
      </c>
      <c r="L29" s="32">
        <v>0</v>
      </c>
      <c r="M29" s="32">
        <v>129</v>
      </c>
      <c r="N29" s="109" t="s">
        <v>2604</v>
      </c>
      <c r="O29" s="57">
        <f t="shared" si="1"/>
        <v>183</v>
      </c>
      <c r="P29" s="25">
        <v>50</v>
      </c>
      <c r="Q29" s="110" t="s">
        <v>2603</v>
      </c>
      <c r="R29" s="21">
        <v>0</v>
      </c>
      <c r="S29" s="2"/>
    </row>
    <row r="30" spans="1:19" s="9" customFormat="1" x14ac:dyDescent="0.2">
      <c r="A30" s="7">
        <v>21</v>
      </c>
      <c r="B30" s="18">
        <v>6392</v>
      </c>
      <c r="C30" s="108" t="s">
        <v>2496</v>
      </c>
      <c r="D30" s="76">
        <v>9748</v>
      </c>
      <c r="E30" s="108" t="s">
        <v>2460</v>
      </c>
      <c r="F30" s="78" t="s">
        <v>2600</v>
      </c>
      <c r="G30" s="79">
        <v>183</v>
      </c>
      <c r="H30" s="29" t="s">
        <v>20</v>
      </c>
      <c r="I30" s="29" t="s">
        <v>19</v>
      </c>
      <c r="J30" s="107" t="s">
        <v>2602</v>
      </c>
      <c r="K30" s="109" t="s">
        <v>770</v>
      </c>
      <c r="L30" s="32">
        <v>0</v>
      </c>
      <c r="M30" s="32">
        <v>140</v>
      </c>
      <c r="N30" s="109" t="s">
        <v>2604</v>
      </c>
      <c r="O30" s="57">
        <f t="shared" si="1"/>
        <v>183</v>
      </c>
      <c r="P30" s="25">
        <v>50</v>
      </c>
      <c r="Q30" s="110" t="s">
        <v>2603</v>
      </c>
      <c r="R30" s="21">
        <v>0</v>
      </c>
      <c r="S30" s="2"/>
    </row>
    <row r="31" spans="1:19" s="9" customFormat="1" x14ac:dyDescent="0.2">
      <c r="A31" s="7">
        <v>22</v>
      </c>
      <c r="B31" s="18">
        <v>6393</v>
      </c>
      <c r="C31" s="108" t="s">
        <v>2496</v>
      </c>
      <c r="D31" s="76">
        <v>9749</v>
      </c>
      <c r="E31" s="108" t="s">
        <v>2460</v>
      </c>
      <c r="F31" s="78" t="s">
        <v>2600</v>
      </c>
      <c r="G31" s="79">
        <v>109</v>
      </c>
      <c r="H31" s="29" t="s">
        <v>20</v>
      </c>
      <c r="I31" s="29" t="s">
        <v>19</v>
      </c>
      <c r="J31" s="107" t="s">
        <v>2602</v>
      </c>
      <c r="K31" s="109" t="s">
        <v>770</v>
      </c>
      <c r="L31" s="32">
        <v>0</v>
      </c>
      <c r="M31" s="32">
        <v>139</v>
      </c>
      <c r="N31" s="109" t="s">
        <v>2604</v>
      </c>
      <c r="O31" s="57">
        <f t="shared" si="1"/>
        <v>109</v>
      </c>
      <c r="P31" s="25">
        <v>50</v>
      </c>
      <c r="Q31" s="110" t="s">
        <v>2603</v>
      </c>
      <c r="R31" s="21">
        <v>0</v>
      </c>
      <c r="S31" s="2"/>
    </row>
    <row r="32" spans="1:19" s="9" customFormat="1" x14ac:dyDescent="0.2">
      <c r="A32" s="7">
        <v>23</v>
      </c>
      <c r="B32" s="18">
        <v>6394</v>
      </c>
      <c r="C32" s="108" t="s">
        <v>2496</v>
      </c>
      <c r="D32" s="76">
        <v>9750</v>
      </c>
      <c r="E32" s="108" t="s">
        <v>2460</v>
      </c>
      <c r="F32" s="78" t="s">
        <v>2600</v>
      </c>
      <c r="G32" s="79">
        <v>183</v>
      </c>
      <c r="H32" s="29" t="s">
        <v>20</v>
      </c>
      <c r="I32" s="29" t="s">
        <v>19</v>
      </c>
      <c r="J32" s="107" t="s">
        <v>2602</v>
      </c>
      <c r="K32" s="109" t="s">
        <v>770</v>
      </c>
      <c r="L32" s="32">
        <v>0</v>
      </c>
      <c r="M32" s="32">
        <v>138</v>
      </c>
      <c r="N32" s="109" t="s">
        <v>2604</v>
      </c>
      <c r="O32" s="57">
        <f t="shared" si="1"/>
        <v>183</v>
      </c>
      <c r="P32" s="25">
        <v>50</v>
      </c>
      <c r="Q32" s="110" t="s">
        <v>2603</v>
      </c>
      <c r="R32" s="21">
        <v>0</v>
      </c>
      <c r="S32" s="2"/>
    </row>
    <row r="33" spans="1:19" s="9" customFormat="1" x14ac:dyDescent="0.2">
      <c r="A33" s="7">
        <v>24</v>
      </c>
      <c r="B33" s="18">
        <v>6395</v>
      </c>
      <c r="C33" s="108" t="s">
        <v>2496</v>
      </c>
      <c r="D33" s="76">
        <v>9751</v>
      </c>
      <c r="E33" s="108" t="s">
        <v>2460</v>
      </c>
      <c r="F33" s="78" t="s">
        <v>2600</v>
      </c>
      <c r="G33" s="79">
        <v>183</v>
      </c>
      <c r="H33" s="29" t="s">
        <v>20</v>
      </c>
      <c r="I33" s="29" t="s">
        <v>19</v>
      </c>
      <c r="J33" s="107" t="s">
        <v>2602</v>
      </c>
      <c r="K33" s="109" t="s">
        <v>770</v>
      </c>
      <c r="L33" s="32">
        <v>0</v>
      </c>
      <c r="M33" s="32">
        <v>137</v>
      </c>
      <c r="N33" s="109" t="s">
        <v>2604</v>
      </c>
      <c r="O33" s="57">
        <f t="shared" si="1"/>
        <v>183</v>
      </c>
      <c r="P33" s="25">
        <v>50</v>
      </c>
      <c r="Q33" s="110" t="s">
        <v>2603</v>
      </c>
      <c r="R33" s="21">
        <v>0</v>
      </c>
      <c r="S33" s="2"/>
    </row>
    <row r="34" spans="1:19" s="9" customFormat="1" x14ac:dyDescent="0.2">
      <c r="A34" s="7">
        <v>25</v>
      </c>
      <c r="B34" s="18">
        <v>6396</v>
      </c>
      <c r="C34" s="108" t="s">
        <v>2496</v>
      </c>
      <c r="D34" s="76">
        <v>9752</v>
      </c>
      <c r="E34" s="108" t="s">
        <v>2460</v>
      </c>
      <c r="F34" s="78" t="s">
        <v>2600</v>
      </c>
      <c r="G34" s="79">
        <v>136</v>
      </c>
      <c r="H34" s="29" t="s">
        <v>20</v>
      </c>
      <c r="I34" s="29" t="s">
        <v>19</v>
      </c>
      <c r="J34" s="107" t="s">
        <v>2602</v>
      </c>
      <c r="K34" s="109" t="s">
        <v>770</v>
      </c>
      <c r="L34" s="32">
        <v>0</v>
      </c>
      <c r="M34" s="32">
        <v>136</v>
      </c>
      <c r="N34" s="109" t="s">
        <v>2604</v>
      </c>
      <c r="O34" s="57">
        <f t="shared" si="1"/>
        <v>136</v>
      </c>
      <c r="P34" s="25">
        <v>50</v>
      </c>
      <c r="Q34" s="110" t="s">
        <v>2603</v>
      </c>
      <c r="R34" s="21">
        <v>0</v>
      </c>
      <c r="S34" s="2"/>
    </row>
    <row r="35" spans="1:19" s="9" customFormat="1" x14ac:dyDescent="0.2">
      <c r="A35" s="7">
        <v>26</v>
      </c>
      <c r="B35" s="18">
        <v>6390</v>
      </c>
      <c r="C35" s="108" t="s">
        <v>2496</v>
      </c>
      <c r="D35" s="76">
        <v>10512</v>
      </c>
      <c r="E35" s="108" t="s">
        <v>2468</v>
      </c>
      <c r="F35" s="78" t="s">
        <v>2600</v>
      </c>
      <c r="G35" s="79">
        <v>109</v>
      </c>
      <c r="H35" s="29" t="s">
        <v>20</v>
      </c>
      <c r="I35" s="29" t="s">
        <v>19</v>
      </c>
      <c r="J35" s="107" t="s">
        <v>2602</v>
      </c>
      <c r="K35" s="109" t="s">
        <v>770</v>
      </c>
      <c r="L35" s="32">
        <v>0</v>
      </c>
      <c r="M35" s="32">
        <v>112</v>
      </c>
      <c r="N35" s="109" t="s">
        <v>2604</v>
      </c>
      <c r="O35" s="57">
        <f t="shared" si="1"/>
        <v>109</v>
      </c>
      <c r="P35" s="25">
        <v>50</v>
      </c>
      <c r="Q35" s="110" t="s">
        <v>2603</v>
      </c>
      <c r="R35" s="21">
        <v>0</v>
      </c>
      <c r="S35" s="2"/>
    </row>
    <row r="36" spans="1:19" s="9" customFormat="1" x14ac:dyDescent="0.2">
      <c r="A36" s="7">
        <v>27</v>
      </c>
      <c r="B36" s="18">
        <v>6391</v>
      </c>
      <c r="C36" s="108" t="s">
        <v>2496</v>
      </c>
      <c r="D36" s="76">
        <v>10513</v>
      </c>
      <c r="E36" s="108" t="s">
        <v>2468</v>
      </c>
      <c r="F36" s="78" t="s">
        <v>2600</v>
      </c>
      <c r="G36" s="79">
        <v>183</v>
      </c>
      <c r="H36" s="29" t="s">
        <v>20</v>
      </c>
      <c r="I36" s="29" t="s">
        <v>19</v>
      </c>
      <c r="J36" s="107" t="s">
        <v>2602</v>
      </c>
      <c r="K36" s="109" t="s">
        <v>770</v>
      </c>
      <c r="L36" s="32">
        <v>0</v>
      </c>
      <c r="M36" s="32">
        <v>141</v>
      </c>
      <c r="N36" s="109" t="s">
        <v>2604</v>
      </c>
      <c r="O36" s="57">
        <f t="shared" si="1"/>
        <v>183</v>
      </c>
      <c r="P36" s="25">
        <v>50</v>
      </c>
      <c r="Q36" s="110" t="s">
        <v>2603</v>
      </c>
      <c r="R36" s="21">
        <v>0</v>
      </c>
      <c r="S36" s="2"/>
    </row>
    <row r="37" spans="1:19" s="9" customFormat="1" x14ac:dyDescent="0.2">
      <c r="A37" s="7">
        <v>28</v>
      </c>
      <c r="B37" s="18">
        <v>6388</v>
      </c>
      <c r="C37" s="108" t="s">
        <v>2496</v>
      </c>
      <c r="D37" s="76">
        <v>10514</v>
      </c>
      <c r="E37" s="108" t="s">
        <v>2468</v>
      </c>
      <c r="F37" s="78" t="s">
        <v>2600</v>
      </c>
      <c r="G37" s="79">
        <v>183</v>
      </c>
      <c r="H37" s="29" t="s">
        <v>20</v>
      </c>
      <c r="I37" s="29" t="s">
        <v>19</v>
      </c>
      <c r="J37" s="107" t="s">
        <v>2602</v>
      </c>
      <c r="K37" s="109" t="s">
        <v>770</v>
      </c>
      <c r="L37" s="32">
        <v>0</v>
      </c>
      <c r="M37" s="32">
        <v>150</v>
      </c>
      <c r="N37" s="109" t="s">
        <v>2604</v>
      </c>
      <c r="O37" s="57">
        <f t="shared" si="1"/>
        <v>183</v>
      </c>
      <c r="P37" s="25">
        <v>50</v>
      </c>
      <c r="Q37" s="110" t="s">
        <v>2603</v>
      </c>
      <c r="R37" s="21">
        <v>0</v>
      </c>
      <c r="S37" s="2"/>
    </row>
    <row r="38" spans="1:19" s="9" customFormat="1" x14ac:dyDescent="0.2">
      <c r="A38" s="7">
        <v>29</v>
      </c>
      <c r="B38" s="18">
        <v>6389</v>
      </c>
      <c r="C38" s="108" t="s">
        <v>2496</v>
      </c>
      <c r="D38" s="76">
        <v>10515</v>
      </c>
      <c r="E38" s="108" t="s">
        <v>2468</v>
      </c>
      <c r="F38" s="78" t="s">
        <v>2600</v>
      </c>
      <c r="G38" s="79">
        <v>109</v>
      </c>
      <c r="H38" s="29" t="s">
        <v>20</v>
      </c>
      <c r="I38" s="29" t="s">
        <v>19</v>
      </c>
      <c r="J38" s="107" t="s">
        <v>2602</v>
      </c>
      <c r="K38" s="109" t="s">
        <v>770</v>
      </c>
      <c r="L38" s="32">
        <v>0</v>
      </c>
      <c r="M38" s="32">
        <v>143</v>
      </c>
      <c r="N38" s="109" t="s">
        <v>2604</v>
      </c>
      <c r="O38" s="57">
        <f t="shared" si="1"/>
        <v>109</v>
      </c>
      <c r="P38" s="25">
        <v>50</v>
      </c>
      <c r="Q38" s="110" t="s">
        <v>2603</v>
      </c>
      <c r="R38" s="21">
        <v>0</v>
      </c>
      <c r="S38" s="2"/>
    </row>
    <row r="39" spans="1:19" s="9" customFormat="1" x14ac:dyDescent="0.2">
      <c r="A39" s="7">
        <v>30</v>
      </c>
      <c r="B39" s="18">
        <v>6385</v>
      </c>
      <c r="C39" s="108" t="s">
        <v>2496</v>
      </c>
      <c r="D39" s="76">
        <v>10516</v>
      </c>
      <c r="E39" s="108" t="s">
        <v>2468</v>
      </c>
      <c r="F39" s="78" t="s">
        <v>2600</v>
      </c>
      <c r="G39" s="79">
        <v>183</v>
      </c>
      <c r="H39" s="29" t="s">
        <v>20</v>
      </c>
      <c r="I39" s="29" t="s">
        <v>19</v>
      </c>
      <c r="J39" s="107" t="s">
        <v>2602</v>
      </c>
      <c r="K39" s="109" t="s">
        <v>770</v>
      </c>
      <c r="L39" s="32">
        <v>0</v>
      </c>
      <c r="M39" s="32">
        <v>147</v>
      </c>
      <c r="N39" s="109" t="s">
        <v>2604</v>
      </c>
      <c r="O39" s="57">
        <f t="shared" si="1"/>
        <v>183</v>
      </c>
      <c r="P39" s="25">
        <v>50</v>
      </c>
      <c r="Q39" s="110" t="s">
        <v>2603</v>
      </c>
      <c r="R39" s="21">
        <v>0</v>
      </c>
      <c r="S39" s="2"/>
    </row>
    <row r="40" spans="1:19" s="9" customFormat="1" x14ac:dyDescent="0.2">
      <c r="A40" s="7">
        <v>31</v>
      </c>
      <c r="B40" s="18">
        <v>6386</v>
      </c>
      <c r="C40" s="108" t="s">
        <v>2496</v>
      </c>
      <c r="D40" s="76">
        <v>10517</v>
      </c>
      <c r="E40" s="108" t="s">
        <v>2468</v>
      </c>
      <c r="F40" s="78" t="s">
        <v>2600</v>
      </c>
      <c r="G40" s="79">
        <v>109</v>
      </c>
      <c r="H40" s="29" t="s">
        <v>20</v>
      </c>
      <c r="I40" s="29" t="s">
        <v>19</v>
      </c>
      <c r="J40" s="107" t="s">
        <v>2602</v>
      </c>
      <c r="K40" s="109" t="s">
        <v>770</v>
      </c>
      <c r="L40" s="32">
        <v>0</v>
      </c>
      <c r="M40" s="32">
        <v>146</v>
      </c>
      <c r="N40" s="109" t="s">
        <v>2604</v>
      </c>
      <c r="O40" s="57">
        <f t="shared" si="1"/>
        <v>109</v>
      </c>
      <c r="P40" s="25">
        <v>50</v>
      </c>
      <c r="Q40" s="110" t="s">
        <v>2603</v>
      </c>
      <c r="R40" s="21">
        <v>0</v>
      </c>
      <c r="S40" s="2"/>
    </row>
    <row r="41" spans="1:19" s="9" customFormat="1" x14ac:dyDescent="0.2">
      <c r="A41" s="7">
        <v>32</v>
      </c>
      <c r="B41" s="18">
        <v>6387</v>
      </c>
      <c r="C41" s="108" t="s">
        <v>2496</v>
      </c>
      <c r="D41" s="76">
        <v>10518</v>
      </c>
      <c r="E41" s="108" t="s">
        <v>2468</v>
      </c>
      <c r="F41" s="78" t="s">
        <v>2600</v>
      </c>
      <c r="G41" s="79">
        <v>183</v>
      </c>
      <c r="H41" s="29" t="s">
        <v>20</v>
      </c>
      <c r="I41" s="29" t="s">
        <v>19</v>
      </c>
      <c r="J41" s="107" t="s">
        <v>2602</v>
      </c>
      <c r="K41" s="109" t="s">
        <v>770</v>
      </c>
      <c r="L41" s="32">
        <v>0</v>
      </c>
      <c r="M41" s="32">
        <v>145</v>
      </c>
      <c r="N41" s="109" t="s">
        <v>2604</v>
      </c>
      <c r="O41" s="57">
        <f t="shared" si="1"/>
        <v>183</v>
      </c>
      <c r="P41" s="25">
        <v>50</v>
      </c>
      <c r="Q41" s="110" t="s">
        <v>2603</v>
      </c>
      <c r="R41" s="21">
        <v>0</v>
      </c>
      <c r="S41" s="2"/>
    </row>
    <row r="42" spans="1:19" s="9" customFormat="1" x14ac:dyDescent="0.2">
      <c r="A42" s="7">
        <v>33</v>
      </c>
      <c r="B42" s="18">
        <v>6382</v>
      </c>
      <c r="C42" s="108" t="s">
        <v>2496</v>
      </c>
      <c r="D42" s="76">
        <v>10519</v>
      </c>
      <c r="E42" s="108" t="s">
        <v>2468</v>
      </c>
      <c r="F42" s="78" t="s">
        <v>2600</v>
      </c>
      <c r="G42" s="79">
        <v>109</v>
      </c>
      <c r="H42" s="29" t="s">
        <v>20</v>
      </c>
      <c r="I42" s="29" t="s">
        <v>19</v>
      </c>
      <c r="J42" s="107" t="s">
        <v>2602</v>
      </c>
      <c r="K42" s="109" t="s">
        <v>770</v>
      </c>
      <c r="L42" s="32">
        <v>0</v>
      </c>
      <c r="M42" s="32">
        <v>95</v>
      </c>
      <c r="N42" s="109" t="s">
        <v>2604</v>
      </c>
      <c r="O42" s="57">
        <f t="shared" si="1"/>
        <v>109</v>
      </c>
      <c r="P42" s="25">
        <v>50</v>
      </c>
      <c r="Q42" s="110" t="s">
        <v>2603</v>
      </c>
      <c r="R42" s="21">
        <v>0</v>
      </c>
      <c r="S42" s="2"/>
    </row>
    <row r="43" spans="1:19" s="9" customFormat="1" x14ac:dyDescent="0.2">
      <c r="A43" s="7">
        <v>34</v>
      </c>
      <c r="B43" s="18">
        <v>6383</v>
      </c>
      <c r="C43" s="108" t="s">
        <v>2496</v>
      </c>
      <c r="D43" s="76">
        <v>10520</v>
      </c>
      <c r="E43" s="108" t="s">
        <v>2468</v>
      </c>
      <c r="F43" s="78" t="s">
        <v>2600</v>
      </c>
      <c r="G43" s="79">
        <v>183</v>
      </c>
      <c r="H43" s="29" t="s">
        <v>20</v>
      </c>
      <c r="I43" s="29" t="s">
        <v>19</v>
      </c>
      <c r="J43" s="107" t="s">
        <v>2602</v>
      </c>
      <c r="K43" s="109" t="s">
        <v>770</v>
      </c>
      <c r="L43" s="32">
        <v>0</v>
      </c>
      <c r="M43" s="32">
        <v>149</v>
      </c>
      <c r="N43" s="109" t="s">
        <v>2604</v>
      </c>
      <c r="O43" s="57">
        <f t="shared" si="1"/>
        <v>183</v>
      </c>
      <c r="P43" s="25">
        <v>50</v>
      </c>
      <c r="Q43" s="110" t="s">
        <v>2603</v>
      </c>
      <c r="R43" s="21">
        <v>0</v>
      </c>
      <c r="S43" s="2"/>
    </row>
    <row r="44" spans="1:19" s="9" customFormat="1" x14ac:dyDescent="0.2">
      <c r="A44" s="7">
        <v>35</v>
      </c>
      <c r="B44" s="18">
        <v>6384</v>
      </c>
      <c r="C44" s="108" t="s">
        <v>2496</v>
      </c>
      <c r="D44" s="76">
        <v>10521</v>
      </c>
      <c r="E44" s="108" t="s">
        <v>2468</v>
      </c>
      <c r="F44" s="78" t="s">
        <v>2600</v>
      </c>
      <c r="G44" s="79">
        <v>183</v>
      </c>
      <c r="H44" s="29" t="s">
        <v>20</v>
      </c>
      <c r="I44" s="29" t="s">
        <v>19</v>
      </c>
      <c r="J44" s="107" t="s">
        <v>2602</v>
      </c>
      <c r="K44" s="109" t="s">
        <v>770</v>
      </c>
      <c r="L44" s="32">
        <v>0</v>
      </c>
      <c r="M44" s="32">
        <v>148</v>
      </c>
      <c r="N44" s="109" t="s">
        <v>2604</v>
      </c>
      <c r="O44" s="57">
        <f t="shared" si="1"/>
        <v>183</v>
      </c>
      <c r="P44" s="25">
        <v>50</v>
      </c>
      <c r="Q44" s="110" t="s">
        <v>2603</v>
      </c>
      <c r="R44" s="21">
        <v>0</v>
      </c>
      <c r="S44" s="2"/>
    </row>
    <row r="45" spans="1:19" s="9" customFormat="1" x14ac:dyDescent="0.2">
      <c r="A45" s="7">
        <v>36</v>
      </c>
      <c r="B45" s="18">
        <v>6431</v>
      </c>
      <c r="C45" s="108" t="s">
        <v>2496</v>
      </c>
      <c r="D45" s="76">
        <v>10522</v>
      </c>
      <c r="E45" s="108" t="s">
        <v>2468</v>
      </c>
      <c r="F45" s="78" t="s">
        <v>2600</v>
      </c>
      <c r="G45" s="79">
        <v>183</v>
      </c>
      <c r="H45" s="29" t="s">
        <v>20</v>
      </c>
      <c r="I45" s="29" t="s">
        <v>19</v>
      </c>
      <c r="J45" s="107" t="s">
        <v>2602</v>
      </c>
      <c r="K45" s="109" t="s">
        <v>770</v>
      </c>
      <c r="L45" s="32">
        <v>0</v>
      </c>
      <c r="M45" s="32">
        <v>92</v>
      </c>
      <c r="N45" s="109" t="s">
        <v>2604</v>
      </c>
      <c r="O45" s="57">
        <f t="shared" si="1"/>
        <v>183</v>
      </c>
      <c r="P45" s="25">
        <v>50</v>
      </c>
      <c r="Q45" s="110" t="s">
        <v>2603</v>
      </c>
      <c r="R45" s="21">
        <v>0</v>
      </c>
      <c r="S45" s="2"/>
    </row>
    <row r="46" spans="1:19" s="9" customFormat="1" x14ac:dyDescent="0.2">
      <c r="A46" s="7">
        <v>37</v>
      </c>
      <c r="B46" s="18">
        <v>6432</v>
      </c>
      <c r="C46" s="108" t="s">
        <v>2496</v>
      </c>
      <c r="D46" s="76">
        <v>10523</v>
      </c>
      <c r="E46" s="108" t="s">
        <v>2468</v>
      </c>
      <c r="F46" s="78" t="s">
        <v>2600</v>
      </c>
      <c r="G46" s="79">
        <v>109</v>
      </c>
      <c r="H46" s="29" t="s">
        <v>20</v>
      </c>
      <c r="I46" s="29" t="s">
        <v>19</v>
      </c>
      <c r="J46" s="107" t="s">
        <v>2602</v>
      </c>
      <c r="K46" s="109" t="s">
        <v>770</v>
      </c>
      <c r="L46" s="32">
        <v>0</v>
      </c>
      <c r="M46" s="32">
        <v>91</v>
      </c>
      <c r="N46" s="109" t="s">
        <v>2604</v>
      </c>
      <c r="O46" s="57">
        <f t="shared" si="1"/>
        <v>109</v>
      </c>
      <c r="P46" s="25">
        <v>50</v>
      </c>
      <c r="Q46" s="110" t="s">
        <v>2603</v>
      </c>
      <c r="R46" s="21">
        <v>0</v>
      </c>
      <c r="S46" s="2"/>
    </row>
    <row r="47" spans="1:19" s="9" customFormat="1" x14ac:dyDescent="0.2">
      <c r="A47" s="7">
        <v>38</v>
      </c>
      <c r="B47" s="18">
        <v>6433</v>
      </c>
      <c r="C47" s="108" t="s">
        <v>2496</v>
      </c>
      <c r="D47" s="76">
        <v>10524</v>
      </c>
      <c r="E47" s="108" t="s">
        <v>2468</v>
      </c>
      <c r="F47" s="78" t="s">
        <v>2600</v>
      </c>
      <c r="G47" s="79">
        <v>183</v>
      </c>
      <c r="H47" s="29" t="s">
        <v>20</v>
      </c>
      <c r="I47" s="29" t="s">
        <v>19</v>
      </c>
      <c r="J47" s="107" t="s">
        <v>2602</v>
      </c>
      <c r="K47" s="109" t="s">
        <v>770</v>
      </c>
      <c r="L47" s="32">
        <v>0</v>
      </c>
      <c r="M47" s="32">
        <v>90</v>
      </c>
      <c r="N47" s="109" t="s">
        <v>2604</v>
      </c>
      <c r="O47" s="57">
        <f t="shared" si="1"/>
        <v>183</v>
      </c>
      <c r="P47" s="25">
        <v>50</v>
      </c>
      <c r="Q47" s="110" t="s">
        <v>2603</v>
      </c>
      <c r="R47" s="21">
        <v>0</v>
      </c>
      <c r="S47" s="2"/>
    </row>
    <row r="48" spans="1:19" s="9" customFormat="1" x14ac:dyDescent="0.2">
      <c r="A48" s="7">
        <v>39</v>
      </c>
      <c r="B48" s="18">
        <v>6424</v>
      </c>
      <c r="C48" s="108" t="s">
        <v>2496</v>
      </c>
      <c r="D48" s="76">
        <v>10525</v>
      </c>
      <c r="E48" s="108" t="s">
        <v>2468</v>
      </c>
      <c r="F48" s="78" t="s">
        <v>2600</v>
      </c>
      <c r="G48" s="79">
        <v>183</v>
      </c>
      <c r="H48" s="29" t="s">
        <v>20</v>
      </c>
      <c r="I48" s="29" t="s">
        <v>19</v>
      </c>
      <c r="J48" s="107" t="s">
        <v>2602</v>
      </c>
      <c r="K48" s="109" t="s">
        <v>770</v>
      </c>
      <c r="L48" s="32">
        <v>0</v>
      </c>
      <c r="M48" s="32">
        <v>100</v>
      </c>
      <c r="N48" s="109" t="s">
        <v>2604</v>
      </c>
      <c r="O48" s="57">
        <f t="shared" si="1"/>
        <v>183</v>
      </c>
      <c r="P48" s="25">
        <v>50</v>
      </c>
      <c r="Q48" s="110" t="s">
        <v>2603</v>
      </c>
      <c r="R48" s="21">
        <v>0</v>
      </c>
      <c r="S48" s="2"/>
    </row>
    <row r="49" spans="1:19" s="9" customFormat="1" x14ac:dyDescent="0.2">
      <c r="A49" s="7">
        <v>40</v>
      </c>
      <c r="B49" s="18">
        <v>6425</v>
      </c>
      <c r="C49" s="108" t="s">
        <v>2496</v>
      </c>
      <c r="D49" s="76">
        <v>10526</v>
      </c>
      <c r="E49" s="108" t="s">
        <v>2468</v>
      </c>
      <c r="F49" s="78" t="s">
        <v>2600</v>
      </c>
      <c r="G49" s="79">
        <v>183</v>
      </c>
      <c r="H49" s="29" t="s">
        <v>20</v>
      </c>
      <c r="I49" s="29" t="s">
        <v>19</v>
      </c>
      <c r="J49" s="107" t="s">
        <v>2602</v>
      </c>
      <c r="K49" s="109" t="s">
        <v>770</v>
      </c>
      <c r="L49" s="32">
        <v>0</v>
      </c>
      <c r="M49" s="32">
        <v>99</v>
      </c>
      <c r="N49" s="109" t="s">
        <v>2604</v>
      </c>
      <c r="O49" s="57">
        <f t="shared" si="1"/>
        <v>183</v>
      </c>
      <c r="P49" s="25">
        <v>50</v>
      </c>
      <c r="Q49" s="110" t="s">
        <v>2603</v>
      </c>
      <c r="R49" s="21">
        <v>0</v>
      </c>
      <c r="S49" s="2"/>
    </row>
    <row r="50" spans="1:19" s="9" customFormat="1" x14ac:dyDescent="0.2">
      <c r="A50" s="7">
        <v>41</v>
      </c>
      <c r="B50" s="18">
        <v>6426</v>
      </c>
      <c r="C50" s="108" t="s">
        <v>2496</v>
      </c>
      <c r="D50" s="76">
        <v>10527</v>
      </c>
      <c r="E50" s="108" t="s">
        <v>2468</v>
      </c>
      <c r="F50" s="78" t="s">
        <v>2600</v>
      </c>
      <c r="G50" s="79">
        <v>109</v>
      </c>
      <c r="H50" s="29" t="s">
        <v>20</v>
      </c>
      <c r="I50" s="29" t="s">
        <v>19</v>
      </c>
      <c r="J50" s="107" t="s">
        <v>2602</v>
      </c>
      <c r="K50" s="109" t="s">
        <v>770</v>
      </c>
      <c r="L50" s="32">
        <v>0</v>
      </c>
      <c r="M50" s="32">
        <v>98</v>
      </c>
      <c r="N50" s="109" t="s">
        <v>2604</v>
      </c>
      <c r="O50" s="57">
        <f t="shared" si="1"/>
        <v>109</v>
      </c>
      <c r="P50" s="25">
        <v>50</v>
      </c>
      <c r="Q50" s="110" t="s">
        <v>2603</v>
      </c>
      <c r="R50" s="21">
        <v>0</v>
      </c>
      <c r="S50" s="2"/>
    </row>
    <row r="51" spans="1:19" s="9" customFormat="1" x14ac:dyDescent="0.2">
      <c r="A51" s="7">
        <v>42</v>
      </c>
      <c r="B51" s="18">
        <v>6427</v>
      </c>
      <c r="C51" s="108" t="s">
        <v>2496</v>
      </c>
      <c r="D51" s="76">
        <v>10528</v>
      </c>
      <c r="E51" s="108" t="s">
        <v>2468</v>
      </c>
      <c r="F51" s="78" t="s">
        <v>2600</v>
      </c>
      <c r="G51" s="79">
        <v>183</v>
      </c>
      <c r="H51" s="29" t="s">
        <v>20</v>
      </c>
      <c r="I51" s="29" t="s">
        <v>19</v>
      </c>
      <c r="J51" s="107" t="s">
        <v>2602</v>
      </c>
      <c r="K51" s="109" t="s">
        <v>770</v>
      </c>
      <c r="L51" s="32">
        <v>0</v>
      </c>
      <c r="M51" s="32">
        <v>97</v>
      </c>
      <c r="N51" s="109" t="s">
        <v>2604</v>
      </c>
      <c r="O51" s="57">
        <f t="shared" si="1"/>
        <v>183</v>
      </c>
      <c r="P51" s="25">
        <v>50</v>
      </c>
      <c r="Q51" s="110" t="s">
        <v>2603</v>
      </c>
      <c r="R51" s="21">
        <v>0</v>
      </c>
      <c r="S51" s="2"/>
    </row>
    <row r="52" spans="1:19" s="9" customFormat="1" x14ac:dyDescent="0.2">
      <c r="A52" s="7">
        <v>43</v>
      </c>
      <c r="B52" s="18">
        <v>6428</v>
      </c>
      <c r="C52" s="108" t="s">
        <v>2496</v>
      </c>
      <c r="D52" s="76">
        <v>10529</v>
      </c>
      <c r="E52" s="108" t="s">
        <v>2468</v>
      </c>
      <c r="F52" s="78" t="s">
        <v>2600</v>
      </c>
      <c r="G52" s="79">
        <v>183</v>
      </c>
      <c r="H52" s="29" t="s">
        <v>20</v>
      </c>
      <c r="I52" s="29" t="s">
        <v>19</v>
      </c>
      <c r="J52" s="107" t="s">
        <v>2602</v>
      </c>
      <c r="K52" s="109" t="s">
        <v>770</v>
      </c>
      <c r="L52" s="32">
        <v>0</v>
      </c>
      <c r="M52" s="32">
        <v>96</v>
      </c>
      <c r="N52" s="109" t="s">
        <v>2604</v>
      </c>
      <c r="O52" s="57">
        <f t="shared" si="1"/>
        <v>183</v>
      </c>
      <c r="P52" s="25">
        <v>50</v>
      </c>
      <c r="Q52" s="110" t="s">
        <v>2603</v>
      </c>
      <c r="R52" s="21">
        <v>0</v>
      </c>
      <c r="S52" s="2"/>
    </row>
    <row r="53" spans="1:19" s="9" customFormat="1" x14ac:dyDescent="0.2">
      <c r="A53" s="7">
        <v>44</v>
      </c>
      <c r="B53" s="18">
        <v>6429</v>
      </c>
      <c r="C53" s="108" t="s">
        <v>2496</v>
      </c>
      <c r="D53" s="76">
        <v>10530</v>
      </c>
      <c r="E53" s="108" t="s">
        <v>2468</v>
      </c>
      <c r="F53" s="78" t="s">
        <v>2600</v>
      </c>
      <c r="G53" s="79">
        <v>109</v>
      </c>
      <c r="H53" s="29" t="s">
        <v>20</v>
      </c>
      <c r="I53" s="29" t="s">
        <v>19</v>
      </c>
      <c r="J53" s="107" t="s">
        <v>2602</v>
      </c>
      <c r="K53" s="109" t="s">
        <v>770</v>
      </c>
      <c r="L53" s="32">
        <v>0</v>
      </c>
      <c r="M53" s="32">
        <v>94</v>
      </c>
      <c r="N53" s="109" t="s">
        <v>2604</v>
      </c>
      <c r="O53" s="57">
        <f t="shared" si="1"/>
        <v>109</v>
      </c>
      <c r="P53" s="25">
        <v>50</v>
      </c>
      <c r="Q53" s="110" t="s">
        <v>2603</v>
      </c>
      <c r="R53" s="21">
        <v>0</v>
      </c>
      <c r="S53" s="2"/>
    </row>
    <row r="54" spans="1:19" s="9" customFormat="1" x14ac:dyDescent="0.2">
      <c r="A54" s="7">
        <v>45</v>
      </c>
      <c r="B54" s="18">
        <v>6430</v>
      </c>
      <c r="C54" s="108" t="s">
        <v>2496</v>
      </c>
      <c r="D54" s="76">
        <v>10531</v>
      </c>
      <c r="E54" s="108" t="s">
        <v>2468</v>
      </c>
      <c r="F54" s="78" t="s">
        <v>2600</v>
      </c>
      <c r="G54" s="79">
        <v>183</v>
      </c>
      <c r="H54" s="29" t="s">
        <v>20</v>
      </c>
      <c r="I54" s="29" t="s">
        <v>19</v>
      </c>
      <c r="J54" s="107" t="s">
        <v>2602</v>
      </c>
      <c r="K54" s="109" t="s">
        <v>770</v>
      </c>
      <c r="L54" s="32">
        <v>0</v>
      </c>
      <c r="M54" s="32">
        <v>93</v>
      </c>
      <c r="N54" s="109" t="s">
        <v>2604</v>
      </c>
      <c r="O54" s="57">
        <f t="shared" si="1"/>
        <v>183</v>
      </c>
      <c r="P54" s="25">
        <v>50</v>
      </c>
      <c r="Q54" s="110" t="s">
        <v>2603</v>
      </c>
      <c r="R54" s="21">
        <v>0</v>
      </c>
      <c r="S54" s="2"/>
    </row>
    <row r="55" spans="1:19" s="9" customFormat="1" x14ac:dyDescent="0.2">
      <c r="A55" s="7">
        <v>46</v>
      </c>
      <c r="B55" s="18">
        <v>6416</v>
      </c>
      <c r="C55" s="108" t="s">
        <v>2496</v>
      </c>
      <c r="D55" s="76">
        <v>10532</v>
      </c>
      <c r="E55" s="108" t="s">
        <v>2468</v>
      </c>
      <c r="F55" s="78" t="s">
        <v>2600</v>
      </c>
      <c r="G55" s="79">
        <v>183</v>
      </c>
      <c r="H55" s="29" t="s">
        <v>20</v>
      </c>
      <c r="I55" s="29" t="s">
        <v>19</v>
      </c>
      <c r="J55" s="107" t="s">
        <v>2602</v>
      </c>
      <c r="K55" s="109" t="s">
        <v>770</v>
      </c>
      <c r="L55" s="32">
        <v>0</v>
      </c>
      <c r="M55" s="32">
        <v>108</v>
      </c>
      <c r="N55" s="109" t="s">
        <v>2604</v>
      </c>
      <c r="O55" s="57">
        <f t="shared" si="1"/>
        <v>183</v>
      </c>
      <c r="P55" s="25">
        <v>50</v>
      </c>
      <c r="Q55" s="110" t="s">
        <v>2603</v>
      </c>
      <c r="R55" s="21">
        <v>0</v>
      </c>
      <c r="S55" s="2"/>
    </row>
    <row r="56" spans="1:19" s="9" customFormat="1" x14ac:dyDescent="0.2">
      <c r="A56" s="7">
        <v>47</v>
      </c>
      <c r="B56" s="18">
        <v>6417</v>
      </c>
      <c r="C56" s="108" t="s">
        <v>2496</v>
      </c>
      <c r="D56" s="76">
        <v>10533</v>
      </c>
      <c r="E56" s="108" t="s">
        <v>2468</v>
      </c>
      <c r="F56" s="78" t="s">
        <v>2600</v>
      </c>
      <c r="G56" s="79">
        <v>183</v>
      </c>
      <c r="H56" s="29" t="s">
        <v>20</v>
      </c>
      <c r="I56" s="29" t="s">
        <v>19</v>
      </c>
      <c r="J56" s="107" t="s">
        <v>2602</v>
      </c>
      <c r="K56" s="109" t="s">
        <v>770</v>
      </c>
      <c r="L56" s="32">
        <v>0</v>
      </c>
      <c r="M56" s="32">
        <v>107</v>
      </c>
      <c r="N56" s="109" t="s">
        <v>2604</v>
      </c>
      <c r="O56" s="57">
        <f t="shared" si="1"/>
        <v>183</v>
      </c>
      <c r="P56" s="25">
        <v>50</v>
      </c>
      <c r="Q56" s="110" t="s">
        <v>2603</v>
      </c>
      <c r="R56" s="21">
        <v>0</v>
      </c>
      <c r="S56" s="2"/>
    </row>
    <row r="57" spans="1:19" s="9" customFormat="1" x14ac:dyDescent="0.2">
      <c r="A57" s="7">
        <v>48</v>
      </c>
      <c r="B57" s="18">
        <v>6418</v>
      </c>
      <c r="C57" s="108" t="s">
        <v>2496</v>
      </c>
      <c r="D57" s="76">
        <v>10534</v>
      </c>
      <c r="E57" s="108" t="s">
        <v>2468</v>
      </c>
      <c r="F57" s="78" t="s">
        <v>2600</v>
      </c>
      <c r="G57" s="79">
        <v>109</v>
      </c>
      <c r="H57" s="29" t="s">
        <v>20</v>
      </c>
      <c r="I57" s="29" t="s">
        <v>19</v>
      </c>
      <c r="J57" s="107" t="s">
        <v>2602</v>
      </c>
      <c r="K57" s="109" t="s">
        <v>770</v>
      </c>
      <c r="L57" s="32">
        <v>0</v>
      </c>
      <c r="M57" s="32">
        <v>106</v>
      </c>
      <c r="N57" s="109" t="s">
        <v>2604</v>
      </c>
      <c r="O57" s="57">
        <f t="shared" si="1"/>
        <v>109</v>
      </c>
      <c r="P57" s="25">
        <v>50</v>
      </c>
      <c r="Q57" s="110" t="s">
        <v>2603</v>
      </c>
      <c r="R57" s="21">
        <v>0</v>
      </c>
      <c r="S57" s="2"/>
    </row>
    <row r="58" spans="1:19" s="9" customFormat="1" x14ac:dyDescent="0.2">
      <c r="A58" s="7">
        <v>49</v>
      </c>
      <c r="B58" s="18">
        <v>6419</v>
      </c>
      <c r="C58" s="108" t="s">
        <v>2496</v>
      </c>
      <c r="D58" s="76">
        <v>10535</v>
      </c>
      <c r="E58" s="108" t="s">
        <v>2468</v>
      </c>
      <c r="F58" s="78" t="s">
        <v>2600</v>
      </c>
      <c r="G58" s="79">
        <v>183</v>
      </c>
      <c r="H58" s="29" t="s">
        <v>20</v>
      </c>
      <c r="I58" s="29" t="s">
        <v>19</v>
      </c>
      <c r="J58" s="107" t="s">
        <v>2602</v>
      </c>
      <c r="K58" s="109" t="s">
        <v>770</v>
      </c>
      <c r="L58" s="32">
        <v>0</v>
      </c>
      <c r="M58" s="32">
        <v>105</v>
      </c>
      <c r="N58" s="109" t="s">
        <v>2604</v>
      </c>
      <c r="O58" s="57">
        <f t="shared" si="1"/>
        <v>183</v>
      </c>
      <c r="P58" s="25">
        <v>50</v>
      </c>
      <c r="Q58" s="110" t="s">
        <v>2603</v>
      </c>
      <c r="R58" s="21">
        <v>0</v>
      </c>
      <c r="S58" s="2"/>
    </row>
    <row r="59" spans="1:19" s="9" customFormat="1" x14ac:dyDescent="0.2">
      <c r="A59" s="7">
        <v>50</v>
      </c>
      <c r="B59" s="18">
        <v>6420</v>
      </c>
      <c r="C59" s="108" t="s">
        <v>2496</v>
      </c>
      <c r="D59" s="76">
        <v>10536</v>
      </c>
      <c r="E59" s="108" t="s">
        <v>2468</v>
      </c>
      <c r="F59" s="78" t="s">
        <v>2600</v>
      </c>
      <c r="G59" s="79">
        <v>183</v>
      </c>
      <c r="H59" s="29" t="s">
        <v>20</v>
      </c>
      <c r="I59" s="29" t="s">
        <v>19</v>
      </c>
      <c r="J59" s="107" t="s">
        <v>2602</v>
      </c>
      <c r="K59" s="109" t="s">
        <v>770</v>
      </c>
      <c r="L59" s="32">
        <v>0</v>
      </c>
      <c r="M59" s="32">
        <v>104</v>
      </c>
      <c r="N59" s="109" t="s">
        <v>2604</v>
      </c>
      <c r="O59" s="57">
        <f t="shared" si="1"/>
        <v>183</v>
      </c>
      <c r="P59" s="25">
        <v>50</v>
      </c>
      <c r="Q59" s="110" t="s">
        <v>2603</v>
      </c>
      <c r="R59" s="21">
        <v>0</v>
      </c>
      <c r="S59" s="2"/>
    </row>
    <row r="60" spans="1:19" s="9" customFormat="1" x14ac:dyDescent="0.2">
      <c r="A60" s="7">
        <v>51</v>
      </c>
      <c r="B60" s="18">
        <v>6421</v>
      </c>
      <c r="C60" s="108" t="s">
        <v>2496</v>
      </c>
      <c r="D60" s="76">
        <v>10537</v>
      </c>
      <c r="E60" s="108" t="s">
        <v>2468</v>
      </c>
      <c r="F60" s="78" t="s">
        <v>2600</v>
      </c>
      <c r="G60" s="79">
        <v>109</v>
      </c>
      <c r="H60" s="29" t="s">
        <v>20</v>
      </c>
      <c r="I60" s="29" t="s">
        <v>19</v>
      </c>
      <c r="J60" s="107" t="s">
        <v>2602</v>
      </c>
      <c r="K60" s="109" t="s">
        <v>770</v>
      </c>
      <c r="L60" s="32">
        <v>0</v>
      </c>
      <c r="M60" s="32">
        <v>103</v>
      </c>
      <c r="N60" s="109" t="s">
        <v>2604</v>
      </c>
      <c r="O60" s="57">
        <f t="shared" si="1"/>
        <v>109</v>
      </c>
      <c r="P60" s="25">
        <v>50</v>
      </c>
      <c r="Q60" s="110" t="s">
        <v>2603</v>
      </c>
      <c r="R60" s="21">
        <v>0</v>
      </c>
      <c r="S60" s="2"/>
    </row>
    <row r="61" spans="1:19" s="9" customFormat="1" x14ac:dyDescent="0.2">
      <c r="A61" s="7">
        <v>52</v>
      </c>
      <c r="B61" s="18">
        <v>6422</v>
      </c>
      <c r="C61" s="108" t="s">
        <v>2496</v>
      </c>
      <c r="D61" s="76">
        <v>10538</v>
      </c>
      <c r="E61" s="108" t="s">
        <v>2468</v>
      </c>
      <c r="F61" s="78" t="s">
        <v>2600</v>
      </c>
      <c r="G61" s="79">
        <v>183</v>
      </c>
      <c r="H61" s="29" t="s">
        <v>20</v>
      </c>
      <c r="I61" s="29" t="s">
        <v>19</v>
      </c>
      <c r="J61" s="107" t="s">
        <v>2602</v>
      </c>
      <c r="K61" s="109" t="s">
        <v>770</v>
      </c>
      <c r="L61" s="32">
        <v>0</v>
      </c>
      <c r="M61" s="32">
        <v>102</v>
      </c>
      <c r="N61" s="109" t="s">
        <v>2604</v>
      </c>
      <c r="O61" s="57">
        <f t="shared" si="1"/>
        <v>183</v>
      </c>
      <c r="P61" s="25">
        <v>50</v>
      </c>
      <c r="Q61" s="110" t="s">
        <v>2603</v>
      </c>
      <c r="R61" s="21">
        <v>0</v>
      </c>
      <c r="S61" s="2"/>
    </row>
    <row r="62" spans="1:19" s="9" customFormat="1" x14ac:dyDescent="0.2">
      <c r="A62" s="7">
        <v>53</v>
      </c>
      <c r="B62" s="18">
        <v>6423</v>
      </c>
      <c r="C62" s="108" t="s">
        <v>2496</v>
      </c>
      <c r="D62" s="76">
        <v>10539</v>
      </c>
      <c r="E62" s="108" t="s">
        <v>2468</v>
      </c>
      <c r="F62" s="78" t="s">
        <v>2600</v>
      </c>
      <c r="G62" s="79">
        <v>109</v>
      </c>
      <c r="H62" s="29" t="s">
        <v>20</v>
      </c>
      <c r="I62" s="29" t="s">
        <v>19</v>
      </c>
      <c r="J62" s="107" t="s">
        <v>2602</v>
      </c>
      <c r="K62" s="109" t="s">
        <v>770</v>
      </c>
      <c r="L62" s="32">
        <v>0</v>
      </c>
      <c r="M62" s="32">
        <v>101</v>
      </c>
      <c r="N62" s="109" t="s">
        <v>2604</v>
      </c>
      <c r="O62" s="57">
        <f t="shared" si="1"/>
        <v>109</v>
      </c>
      <c r="P62" s="25">
        <v>50</v>
      </c>
      <c r="Q62" s="110" t="s">
        <v>2603</v>
      </c>
      <c r="R62" s="21">
        <v>0</v>
      </c>
      <c r="S62" s="2"/>
    </row>
    <row r="63" spans="1:19" s="9" customFormat="1" x14ac:dyDescent="0.2">
      <c r="A63" s="7">
        <v>54</v>
      </c>
      <c r="B63" s="18">
        <v>6416</v>
      </c>
      <c r="C63" s="108" t="s">
        <v>2496</v>
      </c>
      <c r="D63" s="76">
        <v>10540</v>
      </c>
      <c r="E63" s="108" t="s">
        <v>2468</v>
      </c>
      <c r="F63" s="78" t="s">
        <v>2600</v>
      </c>
      <c r="G63" s="79">
        <v>183</v>
      </c>
      <c r="H63" s="29" t="s">
        <v>20</v>
      </c>
      <c r="I63" s="29" t="s">
        <v>19</v>
      </c>
      <c r="J63" s="107" t="s">
        <v>2602</v>
      </c>
      <c r="K63" s="109" t="s">
        <v>770</v>
      </c>
      <c r="L63" s="32">
        <v>0</v>
      </c>
      <c r="M63" s="32">
        <v>113</v>
      </c>
      <c r="N63" s="109" t="s">
        <v>2604</v>
      </c>
      <c r="O63" s="57">
        <f t="shared" si="1"/>
        <v>183</v>
      </c>
      <c r="P63" s="25">
        <v>50</v>
      </c>
      <c r="Q63" s="110" t="s">
        <v>2603</v>
      </c>
      <c r="R63" s="21">
        <v>0</v>
      </c>
      <c r="S63" s="2"/>
    </row>
    <row r="64" spans="1:19" s="9" customFormat="1" x14ac:dyDescent="0.2">
      <c r="A64" s="7">
        <v>55</v>
      </c>
      <c r="B64" s="18">
        <v>6412</v>
      </c>
      <c r="C64" s="108" t="s">
        <v>2496</v>
      </c>
      <c r="D64" s="76">
        <v>10541</v>
      </c>
      <c r="E64" s="108" t="s">
        <v>2468</v>
      </c>
      <c r="F64" s="78" t="s">
        <v>2600</v>
      </c>
      <c r="G64" s="79">
        <v>183</v>
      </c>
      <c r="H64" s="29" t="s">
        <v>20</v>
      </c>
      <c r="I64" s="29" t="s">
        <v>19</v>
      </c>
      <c r="J64" s="107" t="s">
        <v>2602</v>
      </c>
      <c r="K64" s="109" t="s">
        <v>770</v>
      </c>
      <c r="L64" s="32">
        <v>0</v>
      </c>
      <c r="M64" s="32">
        <v>112</v>
      </c>
      <c r="N64" s="109" t="s">
        <v>2604</v>
      </c>
      <c r="O64" s="57">
        <f t="shared" si="1"/>
        <v>183</v>
      </c>
      <c r="P64" s="25">
        <v>50</v>
      </c>
      <c r="Q64" s="110" t="s">
        <v>2603</v>
      </c>
      <c r="R64" s="21">
        <v>0</v>
      </c>
      <c r="S64" s="2"/>
    </row>
    <row r="65" spans="1:19" s="9" customFormat="1" x14ac:dyDescent="0.2">
      <c r="A65" s="7">
        <v>56</v>
      </c>
      <c r="B65" s="18">
        <v>6413</v>
      </c>
      <c r="C65" s="108" t="s">
        <v>2496</v>
      </c>
      <c r="D65" s="76">
        <v>10542</v>
      </c>
      <c r="E65" s="108" t="s">
        <v>2468</v>
      </c>
      <c r="F65" s="78" t="s">
        <v>2600</v>
      </c>
      <c r="G65" s="79">
        <v>183</v>
      </c>
      <c r="H65" s="29" t="s">
        <v>20</v>
      </c>
      <c r="I65" s="29" t="s">
        <v>19</v>
      </c>
      <c r="J65" s="107" t="s">
        <v>2602</v>
      </c>
      <c r="K65" s="109" t="s">
        <v>770</v>
      </c>
      <c r="L65" s="32">
        <v>0</v>
      </c>
      <c r="M65" s="32">
        <v>111</v>
      </c>
      <c r="N65" s="109" t="s">
        <v>2604</v>
      </c>
      <c r="O65" s="57">
        <f t="shared" si="1"/>
        <v>183</v>
      </c>
      <c r="P65" s="25">
        <v>50</v>
      </c>
      <c r="Q65" s="110" t="s">
        <v>2603</v>
      </c>
      <c r="R65" s="21">
        <v>0</v>
      </c>
      <c r="S65" s="2"/>
    </row>
    <row r="66" spans="1:19" s="9" customFormat="1" x14ac:dyDescent="0.2">
      <c r="A66" s="7">
        <v>57</v>
      </c>
      <c r="B66" s="18">
        <v>6414</v>
      </c>
      <c r="C66" s="108" t="s">
        <v>2496</v>
      </c>
      <c r="D66" s="76">
        <v>10543</v>
      </c>
      <c r="E66" s="108" t="s">
        <v>2468</v>
      </c>
      <c r="F66" s="78" t="s">
        <v>2600</v>
      </c>
      <c r="G66" s="79">
        <v>109</v>
      </c>
      <c r="H66" s="29" t="s">
        <v>20</v>
      </c>
      <c r="I66" s="29" t="s">
        <v>19</v>
      </c>
      <c r="J66" s="107" t="s">
        <v>2602</v>
      </c>
      <c r="K66" s="109" t="s">
        <v>770</v>
      </c>
      <c r="L66" s="32">
        <v>0</v>
      </c>
      <c r="M66" s="32">
        <v>110</v>
      </c>
      <c r="N66" s="109" t="s">
        <v>2604</v>
      </c>
      <c r="O66" s="57">
        <f t="shared" si="1"/>
        <v>109</v>
      </c>
      <c r="P66" s="25">
        <v>50</v>
      </c>
      <c r="Q66" s="110" t="s">
        <v>2603</v>
      </c>
      <c r="R66" s="21">
        <v>0</v>
      </c>
      <c r="S66" s="2"/>
    </row>
    <row r="67" spans="1:19" s="9" customFormat="1" x14ac:dyDescent="0.2">
      <c r="A67" s="7">
        <v>58</v>
      </c>
      <c r="B67" s="18">
        <v>6415</v>
      </c>
      <c r="C67" s="108" t="s">
        <v>2496</v>
      </c>
      <c r="D67" s="76">
        <v>10544</v>
      </c>
      <c r="E67" s="108" t="s">
        <v>2468</v>
      </c>
      <c r="F67" s="78" t="s">
        <v>2600</v>
      </c>
      <c r="G67" s="79">
        <v>183</v>
      </c>
      <c r="H67" s="29" t="s">
        <v>20</v>
      </c>
      <c r="I67" s="29" t="s">
        <v>19</v>
      </c>
      <c r="J67" s="107" t="s">
        <v>2602</v>
      </c>
      <c r="K67" s="109" t="s">
        <v>770</v>
      </c>
      <c r="L67" s="32">
        <v>0</v>
      </c>
      <c r="M67" s="32">
        <v>109</v>
      </c>
      <c r="N67" s="109" t="s">
        <v>2604</v>
      </c>
      <c r="O67" s="57">
        <f t="shared" si="1"/>
        <v>183</v>
      </c>
      <c r="P67" s="25">
        <v>50</v>
      </c>
      <c r="Q67" s="110" t="s">
        <v>2603</v>
      </c>
      <c r="R67" s="21">
        <v>0</v>
      </c>
      <c r="S67" s="2"/>
    </row>
    <row r="68" spans="1:19" s="9" customFormat="1" x14ac:dyDescent="0.2">
      <c r="A68" s="7">
        <v>59</v>
      </c>
      <c r="B68" s="18">
        <v>6441</v>
      </c>
      <c r="C68" s="108" t="s">
        <v>2535</v>
      </c>
      <c r="D68" s="76">
        <v>1028</v>
      </c>
      <c r="E68" s="108" t="s">
        <v>2496</v>
      </c>
      <c r="F68" s="80" t="s">
        <v>2601</v>
      </c>
      <c r="G68" s="114">
        <v>184140.6</v>
      </c>
      <c r="H68" s="29" t="s">
        <v>20</v>
      </c>
      <c r="I68" s="29" t="s">
        <v>19</v>
      </c>
      <c r="J68" s="107" t="s">
        <v>2605</v>
      </c>
      <c r="K68" s="109" t="s">
        <v>2517</v>
      </c>
      <c r="L68" s="32">
        <v>0</v>
      </c>
      <c r="M68" s="32">
        <v>41</v>
      </c>
      <c r="N68" s="109" t="s">
        <v>2565</v>
      </c>
      <c r="O68" s="57">
        <f t="shared" si="0"/>
        <v>184140.6</v>
      </c>
      <c r="P68" s="25">
        <v>48</v>
      </c>
      <c r="Q68" s="110" t="s">
        <v>2603</v>
      </c>
      <c r="R68" s="21">
        <v>0</v>
      </c>
      <c r="S68" s="2"/>
    </row>
    <row r="69" spans="1:19" s="9" customFormat="1" ht="24" x14ac:dyDescent="0.2">
      <c r="A69" s="7">
        <v>60</v>
      </c>
      <c r="B69" s="18">
        <v>6458</v>
      </c>
      <c r="C69" s="108" t="s">
        <v>2546</v>
      </c>
      <c r="D69" s="76">
        <v>6813</v>
      </c>
      <c r="E69" s="108" t="s">
        <v>2535</v>
      </c>
      <c r="F69" s="80" t="s">
        <v>1690</v>
      </c>
      <c r="G69" s="114">
        <v>1857.88</v>
      </c>
      <c r="H69" s="29" t="s">
        <v>20</v>
      </c>
      <c r="I69" s="29" t="s">
        <v>19</v>
      </c>
      <c r="J69" s="107" t="s">
        <v>1773</v>
      </c>
      <c r="K69" s="109" t="s">
        <v>2555</v>
      </c>
      <c r="L69" s="32">
        <v>0</v>
      </c>
      <c r="M69" s="32">
        <v>63</v>
      </c>
      <c r="N69" s="109" t="s">
        <v>2565</v>
      </c>
      <c r="O69" s="57">
        <f t="shared" si="0"/>
        <v>1857.88</v>
      </c>
      <c r="P69" s="25">
        <v>49</v>
      </c>
      <c r="Q69" s="110" t="s">
        <v>2603</v>
      </c>
      <c r="R69" s="21">
        <v>0</v>
      </c>
      <c r="S69" s="2"/>
    </row>
    <row r="70" spans="1:19" s="9" customFormat="1" ht="24" x14ac:dyDescent="0.2">
      <c r="A70" s="7">
        <v>61</v>
      </c>
      <c r="B70" s="18">
        <v>6459</v>
      </c>
      <c r="C70" s="108" t="s">
        <v>2580</v>
      </c>
      <c r="D70" s="76">
        <v>6873</v>
      </c>
      <c r="E70" s="108" t="s">
        <v>2580</v>
      </c>
      <c r="F70" s="80" t="s">
        <v>1690</v>
      </c>
      <c r="G70" s="114">
        <v>-400</v>
      </c>
      <c r="H70" s="29" t="s">
        <v>20</v>
      </c>
      <c r="I70" s="29" t="s">
        <v>19</v>
      </c>
      <c r="J70" s="107" t="s">
        <v>1773</v>
      </c>
      <c r="K70" s="109" t="s">
        <v>2574</v>
      </c>
      <c r="L70" s="32">
        <v>0</v>
      </c>
      <c r="M70" s="32">
        <v>77</v>
      </c>
      <c r="N70" s="109" t="s">
        <v>2565</v>
      </c>
      <c r="O70" s="57">
        <f t="shared" ref="O70" si="2">G70</f>
        <v>-400</v>
      </c>
      <c r="P70" s="25">
        <v>49</v>
      </c>
      <c r="Q70" s="110" t="s">
        <v>2603</v>
      </c>
      <c r="R70" s="21">
        <v>0</v>
      </c>
      <c r="S70" s="2"/>
    </row>
    <row r="71" spans="1:19" s="9" customFormat="1" x14ac:dyDescent="0.2">
      <c r="A71" s="7">
        <v>62</v>
      </c>
      <c r="B71" s="18">
        <v>53</v>
      </c>
      <c r="C71" s="108" t="s">
        <v>2606</v>
      </c>
      <c r="D71" s="76">
        <v>1340004</v>
      </c>
      <c r="E71" s="108" t="s">
        <v>2342</v>
      </c>
      <c r="F71" s="80" t="s">
        <v>1484</v>
      </c>
      <c r="G71" s="114">
        <v>132.87</v>
      </c>
      <c r="H71" s="29" t="s">
        <v>20</v>
      </c>
      <c r="I71" s="29" t="s">
        <v>19</v>
      </c>
      <c r="J71" s="107" t="s">
        <v>1244</v>
      </c>
      <c r="K71" s="109" t="s">
        <v>2607</v>
      </c>
      <c r="L71" s="32">
        <v>0</v>
      </c>
      <c r="M71" s="32">
        <v>155</v>
      </c>
      <c r="N71" s="109" t="s">
        <v>2599</v>
      </c>
      <c r="O71" s="57">
        <f t="shared" si="0"/>
        <v>132.87</v>
      </c>
      <c r="P71" s="25">
        <v>53</v>
      </c>
      <c r="Q71" s="110" t="s">
        <v>2603</v>
      </c>
      <c r="R71" s="21">
        <v>0</v>
      </c>
      <c r="S71" s="2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  <mergeCell ref="A6:A8"/>
    <mergeCell ref="B6:C6"/>
    <mergeCell ref="D6:G6"/>
    <mergeCell ref="H6:H8"/>
    <mergeCell ref="I6:I8"/>
  </mergeCells>
  <phoneticPr fontId="28" type="noConversion"/>
  <pageMargins left="0.7" right="0.7" top="0.75" bottom="0.75" header="0.3" footer="0.3"/>
</worksheet>
</file>

<file path=xl/worksheets/sheet2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489B9-E806-4997-9310-5CF692B0A3FF}">
  <dimension ref="A1:AC19"/>
  <sheetViews>
    <sheetView workbookViewId="0">
      <selection activeCell="F12" sqref="F12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2.85546875" bestFit="1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>
        <v>10601</v>
      </c>
      <c r="C10" s="108" t="s">
        <v>2606</v>
      </c>
      <c r="D10" s="76">
        <v>29</v>
      </c>
      <c r="E10" s="108" t="s">
        <v>2611</v>
      </c>
      <c r="F10" s="78" t="s">
        <v>1491</v>
      </c>
      <c r="G10" s="79">
        <v>86.21</v>
      </c>
      <c r="H10" s="29" t="s">
        <v>20</v>
      </c>
      <c r="I10" s="29" t="s">
        <v>19</v>
      </c>
      <c r="J10" s="107" t="s">
        <v>2612</v>
      </c>
      <c r="K10" s="109" t="s">
        <v>2613</v>
      </c>
      <c r="L10" s="32">
        <v>0</v>
      </c>
      <c r="M10" s="32">
        <v>157</v>
      </c>
      <c r="N10" s="109" t="s">
        <v>2599</v>
      </c>
      <c r="O10" s="57">
        <f t="shared" ref="O10:O19" si="0">G10</f>
        <v>86.21</v>
      </c>
      <c r="P10" s="25">
        <v>56</v>
      </c>
      <c r="Q10" s="110" t="s">
        <v>2614</v>
      </c>
      <c r="R10" s="21">
        <v>0</v>
      </c>
      <c r="S10" s="2"/>
    </row>
    <row r="11" spans="1:29" s="9" customFormat="1" ht="25.5" x14ac:dyDescent="0.2">
      <c r="A11" s="7"/>
      <c r="B11" s="18">
        <v>23</v>
      </c>
      <c r="C11" s="108" t="s">
        <v>2622</v>
      </c>
      <c r="D11" s="76">
        <v>240001175</v>
      </c>
      <c r="E11" s="108" t="s">
        <v>2622</v>
      </c>
      <c r="F11" s="78" t="s">
        <v>1689</v>
      </c>
      <c r="G11" s="79">
        <v>1474.12</v>
      </c>
      <c r="H11" s="113" t="s">
        <v>20</v>
      </c>
      <c r="I11" s="113" t="s">
        <v>19</v>
      </c>
      <c r="J11" s="107" t="s">
        <v>2623</v>
      </c>
      <c r="K11" s="109" t="s">
        <v>2588</v>
      </c>
      <c r="L11" s="32">
        <v>0</v>
      </c>
      <c r="M11" s="32">
        <v>165</v>
      </c>
      <c r="N11" s="109" t="s">
        <v>2603</v>
      </c>
      <c r="O11" s="57">
        <f t="shared" si="0"/>
        <v>1474.12</v>
      </c>
      <c r="P11" s="25">
        <v>62</v>
      </c>
      <c r="Q11" s="110" t="s">
        <v>2614</v>
      </c>
      <c r="R11" s="21">
        <v>0</v>
      </c>
      <c r="S11" s="2"/>
    </row>
    <row r="12" spans="1:29" s="9" customFormat="1" x14ac:dyDescent="0.2">
      <c r="A12" s="7">
        <v>2</v>
      </c>
      <c r="B12" s="18">
        <v>43413</v>
      </c>
      <c r="C12" s="108" t="s">
        <v>2562</v>
      </c>
      <c r="D12" s="76">
        <v>11063585</v>
      </c>
      <c r="E12" s="108" t="s">
        <v>2580</v>
      </c>
      <c r="F12" s="80" t="s">
        <v>1484</v>
      </c>
      <c r="G12" s="114">
        <v>531.48</v>
      </c>
      <c r="H12" s="29" t="s">
        <v>20</v>
      </c>
      <c r="I12" s="29" t="s">
        <v>19</v>
      </c>
      <c r="J12" s="107" t="s">
        <v>1244</v>
      </c>
      <c r="K12" s="109" t="s">
        <v>2574</v>
      </c>
      <c r="L12" s="32">
        <v>0</v>
      </c>
      <c r="M12" s="32">
        <v>60</v>
      </c>
      <c r="N12" s="109" t="s">
        <v>2565</v>
      </c>
      <c r="O12" s="57">
        <f t="shared" si="0"/>
        <v>531.48</v>
      </c>
      <c r="P12" s="25">
        <v>57</v>
      </c>
      <c r="Q12" s="110" t="s">
        <v>2614</v>
      </c>
      <c r="R12" s="21">
        <v>0</v>
      </c>
      <c r="S12" s="2"/>
    </row>
    <row r="13" spans="1:29" s="9" customFormat="1" ht="25.5" x14ac:dyDescent="0.2">
      <c r="A13" s="7"/>
      <c r="B13" s="18">
        <v>3</v>
      </c>
      <c r="C13" s="108" t="s">
        <v>2567</v>
      </c>
      <c r="D13" s="76">
        <v>110019237419</v>
      </c>
      <c r="E13" s="108" t="s">
        <v>703</v>
      </c>
      <c r="F13" s="80" t="s">
        <v>2216</v>
      </c>
      <c r="G13" s="114">
        <v>5556.09</v>
      </c>
      <c r="H13" s="29" t="s">
        <v>20</v>
      </c>
      <c r="I13" s="29" t="s">
        <v>19</v>
      </c>
      <c r="J13" s="107" t="s">
        <v>2624</v>
      </c>
      <c r="K13" s="109" t="s">
        <v>2599</v>
      </c>
      <c r="L13" s="32">
        <v>0</v>
      </c>
      <c r="M13" s="32">
        <v>164</v>
      </c>
      <c r="N13" s="109" t="s">
        <v>2603</v>
      </c>
      <c r="O13" s="57">
        <f t="shared" si="0"/>
        <v>5556.09</v>
      </c>
      <c r="P13" s="25">
        <v>63</v>
      </c>
      <c r="Q13" s="110" t="s">
        <v>2614</v>
      </c>
      <c r="R13" s="21">
        <v>0</v>
      </c>
      <c r="S13" s="2"/>
    </row>
    <row r="14" spans="1:29" s="9" customFormat="1" x14ac:dyDescent="0.2">
      <c r="A14" s="7">
        <v>3</v>
      </c>
      <c r="B14" s="18">
        <v>54</v>
      </c>
      <c r="C14" s="108" t="s">
        <v>2615</v>
      </c>
      <c r="D14" s="76">
        <v>2325882</v>
      </c>
      <c r="E14" s="108" t="s">
        <v>2538</v>
      </c>
      <c r="F14" s="80" t="s">
        <v>2608</v>
      </c>
      <c r="G14" s="114">
        <v>695.44</v>
      </c>
      <c r="H14" s="29" t="s">
        <v>20</v>
      </c>
      <c r="I14" s="29" t="s">
        <v>19</v>
      </c>
      <c r="J14" s="107" t="s">
        <v>2616</v>
      </c>
      <c r="K14" s="109" t="s">
        <v>2607</v>
      </c>
      <c r="L14" s="32">
        <v>0</v>
      </c>
      <c r="M14" s="32">
        <v>65</v>
      </c>
      <c r="N14" s="109" t="s">
        <v>2565</v>
      </c>
      <c r="O14" s="57">
        <f t="shared" si="0"/>
        <v>695.44</v>
      </c>
      <c r="P14" s="25">
        <v>61</v>
      </c>
      <c r="Q14" s="110" t="s">
        <v>2614</v>
      </c>
      <c r="R14" s="21">
        <v>0</v>
      </c>
      <c r="S14" s="2"/>
    </row>
    <row r="15" spans="1:29" s="9" customFormat="1" ht="25.5" x14ac:dyDescent="0.2">
      <c r="A15" s="7">
        <v>4</v>
      </c>
      <c r="B15" s="18">
        <v>6481</v>
      </c>
      <c r="C15" s="108" t="s">
        <v>2563</v>
      </c>
      <c r="D15" s="76">
        <v>110</v>
      </c>
      <c r="E15" s="108" t="s">
        <v>2580</v>
      </c>
      <c r="F15" s="80" t="s">
        <v>2609</v>
      </c>
      <c r="G15" s="114">
        <v>20230</v>
      </c>
      <c r="H15" s="29" t="s">
        <v>20</v>
      </c>
      <c r="I15" s="29" t="s">
        <v>19</v>
      </c>
      <c r="J15" s="107" t="s">
        <v>2617</v>
      </c>
      <c r="K15" s="109" t="s">
        <v>2555</v>
      </c>
      <c r="L15" s="32">
        <v>0</v>
      </c>
      <c r="M15" s="32">
        <v>58</v>
      </c>
      <c r="N15" s="109" t="s">
        <v>2565</v>
      </c>
      <c r="O15" s="57">
        <f t="shared" si="0"/>
        <v>20230</v>
      </c>
      <c r="P15" s="25">
        <v>58</v>
      </c>
      <c r="Q15" s="110" t="s">
        <v>2614</v>
      </c>
      <c r="R15" s="21">
        <v>0</v>
      </c>
      <c r="S15" s="2"/>
    </row>
    <row r="16" spans="1:29" s="9" customFormat="1" ht="25.5" x14ac:dyDescent="0.2">
      <c r="A16" s="7">
        <v>5</v>
      </c>
      <c r="B16" s="18">
        <v>6476</v>
      </c>
      <c r="C16" s="108" t="s">
        <v>2563</v>
      </c>
      <c r="D16" s="76">
        <v>9414000861</v>
      </c>
      <c r="E16" s="108" t="s">
        <v>2580</v>
      </c>
      <c r="F16" s="80" t="s">
        <v>2610</v>
      </c>
      <c r="G16" s="114">
        <v>16303</v>
      </c>
      <c r="H16" s="29" t="s">
        <v>20</v>
      </c>
      <c r="I16" s="29" t="s">
        <v>19</v>
      </c>
      <c r="J16" s="107" t="s">
        <v>2618</v>
      </c>
      <c r="K16" s="109" t="s">
        <v>2555</v>
      </c>
      <c r="L16" s="32">
        <v>0</v>
      </c>
      <c r="M16" s="32">
        <v>7</v>
      </c>
      <c r="N16" s="109" t="s">
        <v>2565</v>
      </c>
      <c r="O16" s="57">
        <f t="shared" si="0"/>
        <v>16303</v>
      </c>
      <c r="P16" s="25">
        <v>59</v>
      </c>
      <c r="Q16" s="110" t="s">
        <v>2614</v>
      </c>
      <c r="R16" s="21">
        <v>0</v>
      </c>
      <c r="S16" s="2"/>
    </row>
    <row r="17" spans="1:19" s="9" customFormat="1" ht="25.5" x14ac:dyDescent="0.2">
      <c r="A17" s="7">
        <v>6</v>
      </c>
      <c r="B17" s="18">
        <v>6463</v>
      </c>
      <c r="C17" s="108" t="s">
        <v>2546</v>
      </c>
      <c r="D17" s="76">
        <v>230900519</v>
      </c>
      <c r="E17" s="108" t="s">
        <v>2538</v>
      </c>
      <c r="F17" s="80" t="s">
        <v>2159</v>
      </c>
      <c r="G17" s="114">
        <v>15167.29</v>
      </c>
      <c r="H17" s="29" t="s">
        <v>20</v>
      </c>
      <c r="I17" s="29" t="s">
        <v>19</v>
      </c>
      <c r="J17" s="107" t="s">
        <v>2619</v>
      </c>
      <c r="K17" s="109" t="s">
        <v>2537</v>
      </c>
      <c r="L17" s="32">
        <v>0</v>
      </c>
      <c r="M17" s="32">
        <v>64</v>
      </c>
      <c r="N17" s="109" t="s">
        <v>2565</v>
      </c>
      <c r="O17" s="57">
        <f t="shared" si="0"/>
        <v>15167.29</v>
      </c>
      <c r="P17" s="25">
        <v>60</v>
      </c>
      <c r="Q17" s="110" t="s">
        <v>2614</v>
      </c>
      <c r="R17" s="21">
        <v>0</v>
      </c>
      <c r="S17" s="2"/>
    </row>
    <row r="18" spans="1:19" s="9" customFormat="1" ht="25.5" x14ac:dyDescent="0.2">
      <c r="A18" s="7">
        <v>7</v>
      </c>
      <c r="B18" s="18">
        <v>6453</v>
      </c>
      <c r="C18" s="108" t="s">
        <v>2538</v>
      </c>
      <c r="D18" s="76">
        <v>171</v>
      </c>
      <c r="E18" s="108" t="s">
        <v>2538</v>
      </c>
      <c r="F18" s="80" t="s">
        <v>2620</v>
      </c>
      <c r="G18" s="79">
        <f>200332.55-16834.66</f>
        <v>183497.88999999998</v>
      </c>
      <c r="H18" s="29" t="s">
        <v>20</v>
      </c>
      <c r="I18" s="29" t="s">
        <v>19</v>
      </c>
      <c r="J18" s="107" t="s">
        <v>2626</v>
      </c>
      <c r="K18" s="109" t="s">
        <v>2555</v>
      </c>
      <c r="L18" s="32">
        <v>0</v>
      </c>
      <c r="M18" s="32">
        <v>62</v>
      </c>
      <c r="N18" s="109" t="s">
        <v>2565</v>
      </c>
      <c r="O18" s="57">
        <f t="shared" si="0"/>
        <v>183497.88999999998</v>
      </c>
      <c r="P18" s="25">
        <v>64</v>
      </c>
      <c r="Q18" s="110" t="s">
        <v>2614</v>
      </c>
      <c r="R18" s="21">
        <v>0</v>
      </c>
      <c r="S18" s="2"/>
    </row>
    <row r="19" spans="1:19" s="9" customFormat="1" ht="25.5" x14ac:dyDescent="0.2">
      <c r="A19" s="7">
        <v>8</v>
      </c>
      <c r="B19" s="18">
        <v>6464</v>
      </c>
      <c r="C19" s="108" t="s">
        <v>2546</v>
      </c>
      <c r="D19" s="76">
        <v>1230663</v>
      </c>
      <c r="E19" s="108" t="s">
        <v>2546</v>
      </c>
      <c r="F19" s="80" t="s">
        <v>2621</v>
      </c>
      <c r="G19" s="79">
        <v>1109803.22</v>
      </c>
      <c r="H19" s="29" t="s">
        <v>20</v>
      </c>
      <c r="I19" s="29" t="s">
        <v>19</v>
      </c>
      <c r="J19" s="107" t="s">
        <v>2625</v>
      </c>
      <c r="K19" s="109" t="s">
        <v>2537</v>
      </c>
      <c r="L19" s="32">
        <v>0</v>
      </c>
      <c r="M19" s="32">
        <v>57</v>
      </c>
      <c r="N19" s="109" t="s">
        <v>2565</v>
      </c>
      <c r="O19" s="57">
        <f t="shared" si="0"/>
        <v>1109803.22</v>
      </c>
      <c r="P19" s="25">
        <v>65</v>
      </c>
      <c r="Q19" s="110" t="s">
        <v>2614</v>
      </c>
      <c r="R19" s="21">
        <v>0</v>
      </c>
      <c r="S19" s="2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  <mergeCell ref="A6:A8"/>
    <mergeCell ref="B6:C6"/>
    <mergeCell ref="D6:G6"/>
    <mergeCell ref="H6:H8"/>
    <mergeCell ref="I6:I8"/>
  </mergeCells>
  <phoneticPr fontId="28" type="noConversion"/>
  <pageMargins left="0.7" right="0.7" top="0.75" bottom="0.75" header="0.3" footer="0.3"/>
</worksheet>
</file>

<file path=xl/worksheets/sheet2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6934E3-CB55-445D-B656-4124BA3FA104}">
  <dimension ref="A1:AC12"/>
  <sheetViews>
    <sheetView workbookViewId="0">
      <selection activeCell="J11" sqref="J11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5.5" x14ac:dyDescent="0.2">
      <c r="A10" s="7">
        <v>1</v>
      </c>
      <c r="B10" s="18">
        <v>49</v>
      </c>
      <c r="C10" s="108" t="s">
        <v>2606</v>
      </c>
      <c r="D10" s="76">
        <v>4</v>
      </c>
      <c r="E10" s="108" t="s">
        <v>2634</v>
      </c>
      <c r="F10" s="80" t="s">
        <v>1491</v>
      </c>
      <c r="G10" s="114">
        <v>1284.69</v>
      </c>
      <c r="H10" s="29" t="s">
        <v>20</v>
      </c>
      <c r="I10" s="29" t="s">
        <v>19</v>
      </c>
      <c r="J10" s="107" t="s">
        <v>2642</v>
      </c>
      <c r="K10" s="109" t="s">
        <v>547</v>
      </c>
      <c r="L10" s="32">
        <v>0</v>
      </c>
      <c r="M10" s="32">
        <v>181</v>
      </c>
      <c r="N10" s="109" t="s">
        <v>2599</v>
      </c>
      <c r="O10" s="57">
        <f t="shared" ref="O10:O11" si="0">G10</f>
        <v>1284.69</v>
      </c>
      <c r="P10" s="25">
        <v>69</v>
      </c>
      <c r="Q10" s="110" t="s">
        <v>2640</v>
      </c>
      <c r="R10" s="21">
        <v>0</v>
      </c>
      <c r="S10" s="2"/>
    </row>
    <row r="11" spans="1:29" s="9" customFormat="1" x14ac:dyDescent="0.2">
      <c r="A11" s="7">
        <v>2</v>
      </c>
      <c r="B11" s="18">
        <v>60</v>
      </c>
      <c r="C11" s="108" t="s">
        <v>2615</v>
      </c>
      <c r="D11" s="76">
        <v>14</v>
      </c>
      <c r="E11" s="108" t="s">
        <v>2590</v>
      </c>
      <c r="F11" s="80" t="s">
        <v>1491</v>
      </c>
      <c r="G11" s="114">
        <v>26203.7</v>
      </c>
      <c r="H11" s="29" t="s">
        <v>20</v>
      </c>
      <c r="I11" s="29" t="s">
        <v>19</v>
      </c>
      <c r="J11" s="107" t="s">
        <v>2643</v>
      </c>
      <c r="K11" s="109" t="s">
        <v>2644</v>
      </c>
      <c r="L11" s="32">
        <v>0</v>
      </c>
      <c r="M11" s="32">
        <v>179</v>
      </c>
      <c r="N11" s="109" t="s">
        <v>2599</v>
      </c>
      <c r="O11" s="57">
        <f t="shared" si="0"/>
        <v>26203.7</v>
      </c>
      <c r="P11" s="25">
        <v>70</v>
      </c>
      <c r="Q11" s="110" t="s">
        <v>2640</v>
      </c>
      <c r="R11" s="21">
        <v>0</v>
      </c>
      <c r="S11" s="2"/>
    </row>
    <row r="12" spans="1:29" s="9" customFormat="1" x14ac:dyDescent="0.2">
      <c r="A12" s="7">
        <v>3</v>
      </c>
      <c r="B12" s="18">
        <v>59</v>
      </c>
      <c r="C12" s="108" t="s">
        <v>2615</v>
      </c>
      <c r="D12" s="76">
        <v>13</v>
      </c>
      <c r="E12" s="108" t="s">
        <v>2590</v>
      </c>
      <c r="F12" s="80" t="s">
        <v>1491</v>
      </c>
      <c r="G12" s="114">
        <f>1051.76</f>
        <v>1051.76</v>
      </c>
      <c r="H12" s="29" t="s">
        <v>20</v>
      </c>
      <c r="I12" s="29" t="s">
        <v>19</v>
      </c>
      <c r="J12" s="107" t="s">
        <v>2645</v>
      </c>
      <c r="K12" s="109" t="s">
        <v>561</v>
      </c>
      <c r="L12" s="32">
        <v>1</v>
      </c>
      <c r="M12" s="32">
        <v>180</v>
      </c>
      <c r="N12" s="109" t="s">
        <v>2599</v>
      </c>
      <c r="O12" s="57">
        <f t="shared" ref="O12" si="1">G12</f>
        <v>1051.76</v>
      </c>
      <c r="P12" s="25">
        <v>70</v>
      </c>
      <c r="Q12" s="110" t="s">
        <v>2640</v>
      </c>
      <c r="R12" s="21">
        <v>0</v>
      </c>
      <c r="S12" s="2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  <mergeCell ref="A6:A8"/>
    <mergeCell ref="B6:C6"/>
    <mergeCell ref="D6:G6"/>
    <mergeCell ref="H6:H8"/>
    <mergeCell ref="I6:I8"/>
  </mergeCells>
  <phoneticPr fontId="28" type="noConversion"/>
  <pageMargins left="0.7" right="0.7" top="0.75" bottom="0.75" header="0.3" footer="0.3"/>
</worksheet>
</file>

<file path=xl/worksheets/sheet2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B78CB7-5508-45D1-9F3A-A8B868991019}">
  <dimension ref="A1:AC17"/>
  <sheetViews>
    <sheetView topLeftCell="A7" workbookViewId="0">
      <selection activeCell="E14" sqref="E14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>
        <v>6194</v>
      </c>
      <c r="C10" s="108" t="s">
        <v>2430</v>
      </c>
      <c r="D10" s="76">
        <v>814403447</v>
      </c>
      <c r="E10" s="108" t="s">
        <v>2436</v>
      </c>
      <c r="F10" s="80" t="s">
        <v>2627</v>
      </c>
      <c r="G10" s="79">
        <v>580.62</v>
      </c>
      <c r="H10" s="29" t="s">
        <v>20</v>
      </c>
      <c r="I10" s="29" t="s">
        <v>19</v>
      </c>
      <c r="J10" s="107" t="s">
        <v>2638</v>
      </c>
      <c r="K10" s="109" t="s">
        <v>2424</v>
      </c>
      <c r="L10" s="32">
        <v>0</v>
      </c>
      <c r="M10" s="32">
        <v>222</v>
      </c>
      <c r="N10" s="109" t="s">
        <v>2640</v>
      </c>
      <c r="O10" s="57">
        <f t="shared" ref="O10:O17" si="0">G10</f>
        <v>580.62</v>
      </c>
      <c r="P10" s="25">
        <v>77</v>
      </c>
      <c r="Q10" s="110" t="s">
        <v>2631</v>
      </c>
      <c r="R10" s="21">
        <v>0</v>
      </c>
      <c r="S10" s="2"/>
    </row>
    <row r="11" spans="1:29" s="9" customFormat="1" ht="25.5" x14ac:dyDescent="0.2">
      <c r="A11" s="7">
        <v>2</v>
      </c>
      <c r="B11" s="18">
        <v>68</v>
      </c>
      <c r="C11" s="108" t="s">
        <v>2636</v>
      </c>
      <c r="D11" s="76">
        <v>620976</v>
      </c>
      <c r="E11" s="108" t="s">
        <v>2637</v>
      </c>
      <c r="F11" s="80" t="s">
        <v>2627</v>
      </c>
      <c r="G11" s="79">
        <v>1478.05</v>
      </c>
      <c r="H11" s="29" t="s">
        <v>20</v>
      </c>
      <c r="I11" s="29" t="s">
        <v>19</v>
      </c>
      <c r="J11" s="107" t="s">
        <v>2639</v>
      </c>
      <c r="K11" s="109" t="s">
        <v>2599</v>
      </c>
      <c r="L11" s="32">
        <v>0</v>
      </c>
      <c r="M11" s="32">
        <v>175</v>
      </c>
      <c r="N11" s="109" t="s">
        <v>2599</v>
      </c>
      <c r="O11" s="57">
        <f t="shared" si="0"/>
        <v>1478.05</v>
      </c>
      <c r="P11" s="25">
        <v>78</v>
      </c>
      <c r="Q11" s="110" t="s">
        <v>2631</v>
      </c>
      <c r="R11" s="21">
        <v>0</v>
      </c>
      <c r="S11" s="2"/>
    </row>
    <row r="12" spans="1:29" s="9" customFormat="1" ht="25.5" x14ac:dyDescent="0.2">
      <c r="A12" s="7">
        <v>3</v>
      </c>
      <c r="B12" s="18">
        <v>6474</v>
      </c>
      <c r="C12" s="108" t="s">
        <v>2563</v>
      </c>
      <c r="D12" s="76">
        <v>14235629</v>
      </c>
      <c r="E12" s="108" t="s">
        <v>2460</v>
      </c>
      <c r="F12" s="80" t="s">
        <v>1187</v>
      </c>
      <c r="G12" s="79">
        <f>744.33</f>
        <v>744.33</v>
      </c>
      <c r="H12" s="29" t="s">
        <v>20</v>
      </c>
      <c r="I12" s="29" t="s">
        <v>19</v>
      </c>
      <c r="J12" s="107" t="s">
        <v>2641</v>
      </c>
      <c r="K12" s="109" t="s">
        <v>2555</v>
      </c>
      <c r="L12" s="32">
        <v>0</v>
      </c>
      <c r="M12" s="32">
        <v>38</v>
      </c>
      <c r="N12" s="109" t="s">
        <v>2565</v>
      </c>
      <c r="O12" s="57">
        <f t="shared" si="0"/>
        <v>744.33</v>
      </c>
      <c r="P12" s="25">
        <v>79</v>
      </c>
      <c r="Q12" s="110" t="s">
        <v>2631</v>
      </c>
      <c r="R12" s="21">
        <v>0</v>
      </c>
      <c r="S12" s="2"/>
    </row>
    <row r="13" spans="1:29" s="9" customFormat="1" ht="25.5" x14ac:dyDescent="0.2">
      <c r="A13" s="7">
        <v>4</v>
      </c>
      <c r="B13" s="18">
        <v>6475</v>
      </c>
      <c r="C13" s="108" t="s">
        <v>2563</v>
      </c>
      <c r="D13" s="76">
        <v>14235630</v>
      </c>
      <c r="E13" s="108" t="s">
        <v>2460</v>
      </c>
      <c r="F13" s="80" t="s">
        <v>1187</v>
      </c>
      <c r="G13" s="79">
        <v>1869.83</v>
      </c>
      <c r="H13" s="29" t="s">
        <v>20</v>
      </c>
      <c r="I13" s="29" t="s">
        <v>19</v>
      </c>
      <c r="J13" s="107" t="s">
        <v>2641</v>
      </c>
      <c r="K13" s="109" t="s">
        <v>2555</v>
      </c>
      <c r="L13" s="32">
        <v>0</v>
      </c>
      <c r="M13" s="32">
        <v>39</v>
      </c>
      <c r="N13" s="109" t="s">
        <v>2565</v>
      </c>
      <c r="O13" s="57">
        <f t="shared" ref="O13:O14" si="1">G13</f>
        <v>1869.83</v>
      </c>
      <c r="P13" s="25">
        <v>79</v>
      </c>
      <c r="Q13" s="110" t="s">
        <v>2631</v>
      </c>
      <c r="R13" s="21">
        <v>0</v>
      </c>
      <c r="S13" s="2"/>
    </row>
    <row r="14" spans="1:29" s="9" customFormat="1" ht="25.5" x14ac:dyDescent="0.2">
      <c r="A14" s="7">
        <v>5</v>
      </c>
      <c r="B14" s="18">
        <v>6465</v>
      </c>
      <c r="C14" s="108" t="s">
        <v>2580</v>
      </c>
      <c r="D14" s="76">
        <v>14247512</v>
      </c>
      <c r="E14" s="108" t="s">
        <v>2580</v>
      </c>
      <c r="F14" s="80" t="s">
        <v>1187</v>
      </c>
      <c r="G14" s="79">
        <v>-139.11000000000001</v>
      </c>
      <c r="H14" s="29" t="s">
        <v>20</v>
      </c>
      <c r="I14" s="29" t="s">
        <v>19</v>
      </c>
      <c r="J14" s="107" t="s">
        <v>2641</v>
      </c>
      <c r="K14" s="109" t="s">
        <v>2555</v>
      </c>
      <c r="L14" s="32">
        <v>0</v>
      </c>
      <c r="M14" s="32">
        <v>40</v>
      </c>
      <c r="N14" s="109" t="s">
        <v>2565</v>
      </c>
      <c r="O14" s="57">
        <f t="shared" si="1"/>
        <v>-139.11000000000001</v>
      </c>
      <c r="P14" s="25">
        <v>79</v>
      </c>
      <c r="Q14" s="110" t="s">
        <v>2631</v>
      </c>
      <c r="R14" s="21">
        <v>0</v>
      </c>
      <c r="S14" s="2"/>
    </row>
    <row r="15" spans="1:29" s="9" customFormat="1" ht="25.5" x14ac:dyDescent="0.2">
      <c r="A15" s="7">
        <v>6</v>
      </c>
      <c r="B15" s="18">
        <v>28</v>
      </c>
      <c r="C15" s="108" t="s">
        <v>2590</v>
      </c>
      <c r="D15" s="76">
        <v>6</v>
      </c>
      <c r="E15" s="108" t="s">
        <v>2634</v>
      </c>
      <c r="F15" s="80" t="s">
        <v>130</v>
      </c>
      <c r="G15" s="79">
        <v>3550.01</v>
      </c>
      <c r="H15" s="29" t="s">
        <v>20</v>
      </c>
      <c r="I15" s="29" t="s">
        <v>19</v>
      </c>
      <c r="J15" s="107" t="s">
        <v>2635</v>
      </c>
      <c r="K15" s="109" t="s">
        <v>2588</v>
      </c>
      <c r="L15" s="32">
        <v>0</v>
      </c>
      <c r="M15" s="32">
        <v>182</v>
      </c>
      <c r="N15" s="109" t="s">
        <v>2599</v>
      </c>
      <c r="O15" s="57">
        <f t="shared" si="0"/>
        <v>3550.01</v>
      </c>
      <c r="P15" s="25">
        <v>80</v>
      </c>
      <c r="Q15" s="110" t="s">
        <v>2631</v>
      </c>
      <c r="R15" s="21">
        <v>0</v>
      </c>
      <c r="S15" s="2"/>
    </row>
    <row r="16" spans="1:29" s="9" customFormat="1" ht="24" x14ac:dyDescent="0.2">
      <c r="A16" s="7">
        <v>7</v>
      </c>
      <c r="B16" s="18">
        <v>6478</v>
      </c>
      <c r="C16" s="108" t="s">
        <v>2563</v>
      </c>
      <c r="D16" s="76">
        <v>44450</v>
      </c>
      <c r="E16" s="108" t="s">
        <v>2632</v>
      </c>
      <c r="F16" s="80" t="s">
        <v>225</v>
      </c>
      <c r="G16" s="114">
        <v>27296.22</v>
      </c>
      <c r="H16" s="29" t="s">
        <v>20</v>
      </c>
      <c r="I16" s="29" t="s">
        <v>19</v>
      </c>
      <c r="J16" s="80" t="s">
        <v>2633</v>
      </c>
      <c r="K16" s="109" t="s">
        <v>2555</v>
      </c>
      <c r="L16" s="32">
        <v>0</v>
      </c>
      <c r="M16" s="32">
        <v>54</v>
      </c>
      <c r="N16" s="109" t="s">
        <v>2565</v>
      </c>
      <c r="O16" s="57">
        <f t="shared" si="0"/>
        <v>27296.22</v>
      </c>
      <c r="P16" s="25">
        <v>81</v>
      </c>
      <c r="Q16" s="110" t="s">
        <v>2631</v>
      </c>
      <c r="R16" s="21">
        <v>0</v>
      </c>
      <c r="S16" s="2"/>
    </row>
    <row r="17" spans="1:19" s="9" customFormat="1" x14ac:dyDescent="0.2">
      <c r="A17" s="7">
        <v>8</v>
      </c>
      <c r="B17" s="18">
        <v>42</v>
      </c>
      <c r="C17" s="108" t="s">
        <v>2629</v>
      </c>
      <c r="D17" s="76">
        <v>538</v>
      </c>
      <c r="E17" s="108" t="s">
        <v>2611</v>
      </c>
      <c r="F17" s="80" t="s">
        <v>2628</v>
      </c>
      <c r="G17" s="114">
        <v>2500</v>
      </c>
      <c r="H17" s="29" t="s">
        <v>20</v>
      </c>
      <c r="I17" s="29" t="s">
        <v>19</v>
      </c>
      <c r="J17" s="107" t="s">
        <v>2630</v>
      </c>
      <c r="K17" s="109" t="s">
        <v>2604</v>
      </c>
      <c r="L17" s="32">
        <v>0</v>
      </c>
      <c r="M17" s="32">
        <v>186</v>
      </c>
      <c r="N17" s="109" t="s">
        <v>2599</v>
      </c>
      <c r="O17" s="57">
        <f t="shared" si="0"/>
        <v>2500</v>
      </c>
      <c r="P17" s="25">
        <v>82</v>
      </c>
      <c r="Q17" s="110" t="s">
        <v>2631</v>
      </c>
      <c r="R17" s="21">
        <v>0</v>
      </c>
      <c r="S17" s="2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  <mergeCell ref="A6:A8"/>
    <mergeCell ref="B6:C6"/>
    <mergeCell ref="D6:G6"/>
    <mergeCell ref="H6:H8"/>
    <mergeCell ref="I6:I8"/>
  </mergeCells>
  <pageMargins left="0.7" right="0.7" top="0.75" bottom="0.75" header="0.3" footer="0.3"/>
</worksheet>
</file>

<file path=xl/worksheets/sheet2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76656E-67CD-47AD-AC68-43D883CE4060}">
  <dimension ref="A1:AC15"/>
  <sheetViews>
    <sheetView topLeftCell="A6" workbookViewId="0">
      <selection activeCell="J14" sqref="J14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36" x14ac:dyDescent="0.2">
      <c r="A10" s="7">
        <v>1</v>
      </c>
      <c r="B10" s="18">
        <v>44</v>
      </c>
      <c r="C10" s="108" t="s">
        <v>2629</v>
      </c>
      <c r="D10" s="76">
        <v>2495</v>
      </c>
      <c r="E10" s="108" t="s">
        <v>2629</v>
      </c>
      <c r="F10" s="80" t="s">
        <v>2646</v>
      </c>
      <c r="G10" s="79">
        <v>8082.4</v>
      </c>
      <c r="H10" s="29" t="s">
        <v>20</v>
      </c>
      <c r="I10" s="29" t="s">
        <v>19</v>
      </c>
      <c r="J10" s="107" t="s">
        <v>2649</v>
      </c>
      <c r="K10" s="109" t="s">
        <v>2607</v>
      </c>
      <c r="L10" s="32">
        <v>0</v>
      </c>
      <c r="M10" s="32">
        <v>187</v>
      </c>
      <c r="N10" s="109" t="s">
        <v>2599</v>
      </c>
      <c r="O10" s="57">
        <f t="shared" ref="O10:O15" si="0">G10</f>
        <v>8082.4</v>
      </c>
      <c r="P10" s="25">
        <v>96</v>
      </c>
      <c r="Q10" s="110" t="s">
        <v>2650</v>
      </c>
      <c r="R10" s="21">
        <v>0</v>
      </c>
      <c r="S10" s="2"/>
    </row>
    <row r="11" spans="1:29" s="9" customFormat="1" ht="25.5" x14ac:dyDescent="0.2">
      <c r="A11" s="7">
        <v>2</v>
      </c>
      <c r="B11" s="18">
        <v>6509</v>
      </c>
      <c r="C11" s="108" t="s">
        <v>2562</v>
      </c>
      <c r="D11" s="76">
        <v>2064</v>
      </c>
      <c r="E11" s="108" t="s">
        <v>2563</v>
      </c>
      <c r="F11" s="80" t="s">
        <v>2647</v>
      </c>
      <c r="G11" s="79">
        <v>10544.73</v>
      </c>
      <c r="H11" s="29" t="s">
        <v>20</v>
      </c>
      <c r="I11" s="29" t="s">
        <v>19</v>
      </c>
      <c r="J11" s="107" t="s">
        <v>2651</v>
      </c>
      <c r="K11" s="109" t="s">
        <v>2652</v>
      </c>
      <c r="L11" s="32">
        <v>0</v>
      </c>
      <c r="M11" s="32">
        <v>163</v>
      </c>
      <c r="N11" s="109" t="s">
        <v>2599</v>
      </c>
      <c r="O11" s="57">
        <f t="shared" si="0"/>
        <v>10544.73</v>
      </c>
      <c r="P11" s="25">
        <v>95</v>
      </c>
      <c r="Q11" s="110" t="s">
        <v>2650</v>
      </c>
      <c r="R11" s="21">
        <v>0</v>
      </c>
      <c r="S11" s="2"/>
    </row>
    <row r="12" spans="1:29" s="9" customFormat="1" ht="25.5" x14ac:dyDescent="0.2">
      <c r="A12" s="7">
        <v>3</v>
      </c>
      <c r="B12" s="18">
        <v>1</v>
      </c>
      <c r="C12" s="108" t="s">
        <v>2567</v>
      </c>
      <c r="D12" s="76">
        <v>1851</v>
      </c>
      <c r="E12" s="108" t="s">
        <v>2562</v>
      </c>
      <c r="F12" s="80" t="s">
        <v>875</v>
      </c>
      <c r="G12" s="79">
        <v>3213</v>
      </c>
      <c r="H12" s="29" t="s">
        <v>20</v>
      </c>
      <c r="I12" s="29" t="s">
        <v>19</v>
      </c>
      <c r="J12" s="107" t="s">
        <v>2653</v>
      </c>
      <c r="K12" s="109" t="s">
        <v>2565</v>
      </c>
      <c r="L12" s="32">
        <v>0</v>
      </c>
      <c r="M12" s="32">
        <v>67</v>
      </c>
      <c r="N12" s="109" t="s">
        <v>2577</v>
      </c>
      <c r="O12" s="57">
        <f t="shared" si="0"/>
        <v>3213</v>
      </c>
      <c r="P12" s="25">
        <v>92</v>
      </c>
      <c r="Q12" s="110" t="s">
        <v>2650</v>
      </c>
      <c r="R12" s="21">
        <v>0</v>
      </c>
      <c r="S12" s="2"/>
    </row>
    <row r="13" spans="1:29" s="9" customFormat="1" x14ac:dyDescent="0.2">
      <c r="A13" s="7">
        <v>4</v>
      </c>
      <c r="B13" s="18">
        <v>6488</v>
      </c>
      <c r="C13" s="108" t="s">
        <v>2562</v>
      </c>
      <c r="D13" s="76">
        <v>2014566</v>
      </c>
      <c r="E13" s="108" t="s">
        <v>2563</v>
      </c>
      <c r="F13" s="80" t="s">
        <v>1731</v>
      </c>
      <c r="G13" s="79">
        <f>892.5</f>
        <v>892.5</v>
      </c>
      <c r="H13" s="29" t="s">
        <v>20</v>
      </c>
      <c r="I13" s="29" t="s">
        <v>19</v>
      </c>
      <c r="J13" s="107" t="s">
        <v>2654</v>
      </c>
      <c r="K13" s="109" t="s">
        <v>2574</v>
      </c>
      <c r="L13" s="32">
        <v>0</v>
      </c>
      <c r="M13" s="32">
        <v>51</v>
      </c>
      <c r="N13" s="109" t="s">
        <v>2565</v>
      </c>
      <c r="O13" s="57">
        <f t="shared" si="0"/>
        <v>892.5</v>
      </c>
      <c r="P13" s="25">
        <v>93</v>
      </c>
      <c r="Q13" s="110" t="s">
        <v>2650</v>
      </c>
      <c r="R13" s="21">
        <v>0</v>
      </c>
      <c r="S13" s="2"/>
    </row>
    <row r="14" spans="1:29" s="9" customFormat="1" ht="25.5" x14ac:dyDescent="0.2">
      <c r="A14" s="7">
        <v>5</v>
      </c>
      <c r="B14" s="18">
        <v>6489</v>
      </c>
      <c r="C14" s="108" t="s">
        <v>2562</v>
      </c>
      <c r="D14" s="76">
        <v>2014567</v>
      </c>
      <c r="E14" s="108" t="s">
        <v>2563</v>
      </c>
      <c r="F14" s="80" t="s">
        <v>1731</v>
      </c>
      <c r="G14" s="79">
        <v>6783</v>
      </c>
      <c r="H14" s="29" t="s">
        <v>20</v>
      </c>
      <c r="I14" s="29" t="s">
        <v>19</v>
      </c>
      <c r="J14" s="107" t="s">
        <v>2655</v>
      </c>
      <c r="K14" s="109" t="s">
        <v>2574</v>
      </c>
      <c r="L14" s="32">
        <v>0</v>
      </c>
      <c r="M14" s="32">
        <v>52</v>
      </c>
      <c r="N14" s="109" t="s">
        <v>2565</v>
      </c>
      <c r="O14" s="57">
        <f t="shared" ref="O14" si="1">G14</f>
        <v>6783</v>
      </c>
      <c r="P14" s="25">
        <v>93</v>
      </c>
      <c r="Q14" s="110" t="s">
        <v>2650</v>
      </c>
      <c r="R14" s="21">
        <v>0</v>
      </c>
      <c r="S14" s="2"/>
    </row>
    <row r="15" spans="1:29" s="9" customFormat="1" ht="25.5" x14ac:dyDescent="0.2">
      <c r="A15" s="7">
        <v>6</v>
      </c>
      <c r="B15" s="18">
        <v>6479</v>
      </c>
      <c r="C15" s="108" t="s">
        <v>2563</v>
      </c>
      <c r="D15" s="76">
        <v>60018520</v>
      </c>
      <c r="E15" s="108" t="s">
        <v>2535</v>
      </c>
      <c r="F15" s="80" t="s">
        <v>2648</v>
      </c>
      <c r="G15" s="79">
        <v>240380</v>
      </c>
      <c r="H15" s="29" t="s">
        <v>20</v>
      </c>
      <c r="I15" s="29" t="s">
        <v>19</v>
      </c>
      <c r="J15" s="107" t="s">
        <v>2656</v>
      </c>
      <c r="K15" s="109" t="s">
        <v>2555</v>
      </c>
      <c r="L15" s="32">
        <v>0</v>
      </c>
      <c r="M15" s="32">
        <v>8</v>
      </c>
      <c r="N15" s="109" t="s">
        <v>2565</v>
      </c>
      <c r="O15" s="57">
        <f t="shared" si="0"/>
        <v>240380</v>
      </c>
      <c r="P15" s="25">
        <v>94</v>
      </c>
      <c r="Q15" s="110" t="s">
        <v>2650</v>
      </c>
      <c r="R15" s="21">
        <v>0</v>
      </c>
      <c r="S15" s="2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  <mergeCell ref="A6:A8"/>
    <mergeCell ref="B6:C6"/>
    <mergeCell ref="D6:G6"/>
    <mergeCell ref="H6:H8"/>
    <mergeCell ref="I6:I8"/>
  </mergeCells>
  <pageMargins left="0.7" right="0.7" top="0.75" bottom="0.75" header="0.3" footer="0.3"/>
</worksheet>
</file>

<file path=xl/worksheets/sheet2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53A517-E248-4710-8CD9-12BB50E00192}">
  <dimension ref="A1:AC16"/>
  <sheetViews>
    <sheetView workbookViewId="0">
      <selection activeCell="I13" sqref="I13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5.5" x14ac:dyDescent="0.2">
      <c r="A10" s="7">
        <v>1</v>
      </c>
      <c r="B10" s="18">
        <v>122</v>
      </c>
      <c r="C10" s="108" t="s">
        <v>2661</v>
      </c>
      <c r="D10" s="76">
        <v>9084145</v>
      </c>
      <c r="E10" s="108" t="s">
        <v>721</v>
      </c>
      <c r="F10" s="80" t="s">
        <v>232</v>
      </c>
      <c r="G10" s="79">
        <v>5355</v>
      </c>
      <c r="H10" s="29" t="s">
        <v>20</v>
      </c>
      <c r="I10" s="29" t="s">
        <v>19</v>
      </c>
      <c r="J10" s="107" t="s">
        <v>2657</v>
      </c>
      <c r="K10" s="109" t="s">
        <v>2650</v>
      </c>
      <c r="L10" s="32">
        <v>0</v>
      </c>
      <c r="M10" s="32">
        <v>248</v>
      </c>
      <c r="N10" s="109" t="s">
        <v>2650</v>
      </c>
      <c r="O10" s="57">
        <f t="shared" ref="O10:O16" si="0">G10</f>
        <v>5355</v>
      </c>
      <c r="P10" s="25">
        <v>104</v>
      </c>
      <c r="Q10" s="110" t="s">
        <v>2665</v>
      </c>
      <c r="R10" s="21">
        <v>0</v>
      </c>
      <c r="S10" s="2"/>
    </row>
    <row r="11" spans="1:29" s="9" customFormat="1" x14ac:dyDescent="0.2">
      <c r="A11" s="7">
        <v>2</v>
      </c>
      <c r="B11" s="18">
        <v>6</v>
      </c>
      <c r="C11" s="108" t="s">
        <v>2567</v>
      </c>
      <c r="D11" s="76">
        <v>6423650021</v>
      </c>
      <c r="E11" s="108" t="s">
        <v>703</v>
      </c>
      <c r="F11" s="80" t="s">
        <v>1541</v>
      </c>
      <c r="G11" s="79">
        <f>174.18</f>
        <v>174.18</v>
      </c>
      <c r="H11" s="29" t="s">
        <v>20</v>
      </c>
      <c r="I11" s="29" t="s">
        <v>19</v>
      </c>
      <c r="J11" s="107" t="s">
        <v>2658</v>
      </c>
      <c r="K11" s="109" t="s">
        <v>2577</v>
      </c>
      <c r="L11" s="32">
        <v>0</v>
      </c>
      <c r="M11" s="32">
        <v>33</v>
      </c>
      <c r="N11" s="109" t="s">
        <v>2577</v>
      </c>
      <c r="O11" s="57">
        <f t="shared" si="0"/>
        <v>174.18</v>
      </c>
      <c r="P11" s="25">
        <v>105</v>
      </c>
      <c r="Q11" s="110" t="s">
        <v>2665</v>
      </c>
      <c r="R11" s="21">
        <v>0</v>
      </c>
      <c r="S11" s="2"/>
    </row>
    <row r="12" spans="1:29" s="9" customFormat="1" ht="25.5" x14ac:dyDescent="0.2">
      <c r="A12" s="7">
        <v>3</v>
      </c>
      <c r="B12" s="18">
        <v>8</v>
      </c>
      <c r="C12" s="108" t="s">
        <v>2567</v>
      </c>
      <c r="D12" s="76">
        <v>6423647721</v>
      </c>
      <c r="E12" s="108" t="s">
        <v>703</v>
      </c>
      <c r="F12" s="80" t="s">
        <v>1541</v>
      </c>
      <c r="G12" s="79">
        <v>3540.78</v>
      </c>
      <c r="H12" s="29" t="s">
        <v>20</v>
      </c>
      <c r="I12" s="29" t="s">
        <v>19</v>
      </c>
      <c r="J12" s="107" t="s">
        <v>2660</v>
      </c>
      <c r="K12" s="109" t="s">
        <v>2577</v>
      </c>
      <c r="L12" s="32">
        <v>0</v>
      </c>
      <c r="M12" s="32">
        <v>35</v>
      </c>
      <c r="N12" s="109" t="s">
        <v>2577</v>
      </c>
      <c r="O12" s="57">
        <f t="shared" si="0"/>
        <v>3540.78</v>
      </c>
      <c r="P12" s="25">
        <v>105</v>
      </c>
      <c r="Q12" s="110" t="s">
        <v>2665</v>
      </c>
      <c r="R12" s="21">
        <v>0</v>
      </c>
      <c r="S12" s="2"/>
    </row>
    <row r="13" spans="1:29" s="9" customFormat="1" ht="25.5" x14ac:dyDescent="0.2">
      <c r="A13" s="7">
        <v>4</v>
      </c>
      <c r="B13" s="18">
        <v>85</v>
      </c>
      <c r="C13" s="108" t="s">
        <v>2663</v>
      </c>
      <c r="D13" s="76">
        <v>6317881</v>
      </c>
      <c r="E13" s="108" t="s">
        <v>2567</v>
      </c>
      <c r="F13" s="80" t="s">
        <v>2662</v>
      </c>
      <c r="G13" s="79">
        <v>24613.96</v>
      </c>
      <c r="H13" s="29" t="s">
        <v>20</v>
      </c>
      <c r="I13" s="29" t="s">
        <v>19</v>
      </c>
      <c r="J13" s="107" t="s">
        <v>2664</v>
      </c>
      <c r="K13" s="109" t="s">
        <v>2614</v>
      </c>
      <c r="L13" s="32">
        <v>0</v>
      </c>
      <c r="M13" s="32">
        <v>183</v>
      </c>
      <c r="N13" s="109" t="s">
        <v>2603</v>
      </c>
      <c r="O13" s="57">
        <f t="shared" si="0"/>
        <v>24613.96</v>
      </c>
      <c r="P13" s="25">
        <v>108</v>
      </c>
      <c r="Q13" s="110" t="s">
        <v>2665</v>
      </c>
      <c r="R13" s="21">
        <v>0</v>
      </c>
      <c r="S13" s="2"/>
    </row>
    <row r="14" spans="1:29" s="9" customFormat="1" ht="51" x14ac:dyDescent="0.2">
      <c r="A14" s="7">
        <v>5</v>
      </c>
      <c r="B14" s="18">
        <v>7</v>
      </c>
      <c r="C14" s="108" t="s">
        <v>2567</v>
      </c>
      <c r="D14" s="76">
        <v>999</v>
      </c>
      <c r="E14" s="108" t="s">
        <v>2567</v>
      </c>
      <c r="F14" s="80" t="s">
        <v>1603</v>
      </c>
      <c r="G14" s="79">
        <v>5950</v>
      </c>
      <c r="H14" s="29" t="s">
        <v>20</v>
      </c>
      <c r="I14" s="29" t="s">
        <v>19</v>
      </c>
      <c r="J14" s="107" t="s">
        <v>2666</v>
      </c>
      <c r="K14" s="109" t="s">
        <v>2577</v>
      </c>
      <c r="L14" s="32">
        <v>0</v>
      </c>
      <c r="M14" s="32">
        <v>68</v>
      </c>
      <c r="N14" s="109" t="s">
        <v>2577</v>
      </c>
      <c r="O14" s="57">
        <f t="shared" si="0"/>
        <v>5950</v>
      </c>
      <c r="P14" s="25">
        <v>109</v>
      </c>
      <c r="Q14" s="110" t="s">
        <v>2665</v>
      </c>
      <c r="R14" s="21">
        <v>0</v>
      </c>
      <c r="S14" s="2"/>
    </row>
    <row r="15" spans="1:29" s="9" customFormat="1" ht="25.5" x14ac:dyDescent="0.2">
      <c r="A15" s="7">
        <v>6</v>
      </c>
      <c r="B15" s="18">
        <v>140</v>
      </c>
      <c r="C15" s="108" t="s">
        <v>2667</v>
      </c>
      <c r="D15" s="76">
        <v>24800398</v>
      </c>
      <c r="E15" s="108" t="s">
        <v>2668</v>
      </c>
      <c r="F15" s="80" t="s">
        <v>1453</v>
      </c>
      <c r="G15" s="79">
        <v>1290</v>
      </c>
      <c r="H15" s="113" t="s">
        <v>1832</v>
      </c>
      <c r="I15" s="29" t="s">
        <v>19</v>
      </c>
      <c r="J15" s="107" t="s">
        <v>2669</v>
      </c>
      <c r="K15" s="109" t="s">
        <v>2670</v>
      </c>
      <c r="L15" s="32">
        <v>0</v>
      </c>
      <c r="M15" s="32">
        <v>274</v>
      </c>
      <c r="N15" s="109" t="s">
        <v>2659</v>
      </c>
      <c r="O15" s="57">
        <f t="shared" si="0"/>
        <v>1290</v>
      </c>
      <c r="P15" s="25">
        <v>6</v>
      </c>
      <c r="Q15" s="110" t="s">
        <v>2665</v>
      </c>
      <c r="R15" s="21">
        <v>0</v>
      </c>
      <c r="S15" s="2"/>
    </row>
    <row r="16" spans="1:29" s="9" customFormat="1" x14ac:dyDescent="0.2">
      <c r="A16" s="7">
        <v>7</v>
      </c>
      <c r="B16" s="18">
        <v>123</v>
      </c>
      <c r="C16" s="108" t="s">
        <v>2661</v>
      </c>
      <c r="D16" s="76">
        <v>24800191</v>
      </c>
      <c r="E16" s="108" t="s">
        <v>2671</v>
      </c>
      <c r="F16" s="80" t="s">
        <v>1453</v>
      </c>
      <c r="G16" s="79">
        <v>1330</v>
      </c>
      <c r="H16" s="113" t="s">
        <v>1832</v>
      </c>
      <c r="I16" s="29" t="s">
        <v>19</v>
      </c>
      <c r="J16" s="107" t="s">
        <v>2672</v>
      </c>
      <c r="K16" s="109" t="s">
        <v>2631</v>
      </c>
      <c r="L16" s="32">
        <v>0</v>
      </c>
      <c r="M16" s="32">
        <v>254</v>
      </c>
      <c r="N16" s="109" t="s">
        <v>2650</v>
      </c>
      <c r="O16" s="57">
        <f t="shared" si="0"/>
        <v>1330</v>
      </c>
      <c r="P16" s="25">
        <v>6</v>
      </c>
      <c r="Q16" s="110" t="s">
        <v>2665</v>
      </c>
      <c r="R16" s="21">
        <v>0</v>
      </c>
      <c r="S16" s="2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  <mergeCell ref="A6:A8"/>
    <mergeCell ref="B6:C6"/>
    <mergeCell ref="D6:G6"/>
    <mergeCell ref="H6:H8"/>
    <mergeCell ref="I6:I8"/>
  </mergeCells>
  <pageMargins left="0.7" right="0.7" top="0.75" bottom="0.75" header="0.3" footer="0.3"/>
</worksheet>
</file>

<file path=xl/worksheets/sheet2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3C5AEA-1467-4A11-8120-06606551784F}">
  <dimension ref="A1:AC19"/>
  <sheetViews>
    <sheetView workbookViewId="0">
      <selection activeCell="A20" sqref="A20:XFD29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>
        <v>62</v>
      </c>
      <c r="C10" s="108" t="s">
        <v>2636</v>
      </c>
      <c r="D10" s="76">
        <v>3237107</v>
      </c>
      <c r="E10" s="108" t="s">
        <v>2581</v>
      </c>
      <c r="F10" s="80" t="s">
        <v>2673</v>
      </c>
      <c r="G10" s="79">
        <v>29971.58</v>
      </c>
      <c r="H10" s="29" t="s">
        <v>20</v>
      </c>
      <c r="I10" s="29" t="s">
        <v>19</v>
      </c>
      <c r="J10" s="107" t="s">
        <v>2676</v>
      </c>
      <c r="K10" s="109" t="s">
        <v>2599</v>
      </c>
      <c r="L10" s="32">
        <v>0</v>
      </c>
      <c r="M10" s="32">
        <v>191</v>
      </c>
      <c r="N10" s="109" t="s">
        <v>2599</v>
      </c>
      <c r="O10" s="57">
        <f t="shared" ref="O10:O19" si="0">G10</f>
        <v>29971.58</v>
      </c>
      <c r="P10" s="25">
        <v>111</v>
      </c>
      <c r="Q10" s="110" t="s">
        <v>2677</v>
      </c>
      <c r="R10" s="21">
        <v>0</v>
      </c>
      <c r="S10" s="2"/>
    </row>
    <row r="11" spans="1:29" s="9" customFormat="1" ht="24" x14ac:dyDescent="0.2">
      <c r="A11" s="7">
        <v>2</v>
      </c>
      <c r="B11" s="18">
        <v>4</v>
      </c>
      <c r="C11" s="108" t="s">
        <v>2567</v>
      </c>
      <c r="D11" s="76">
        <v>4217000824</v>
      </c>
      <c r="E11" s="108" t="s">
        <v>2678</v>
      </c>
      <c r="F11" s="80" t="s">
        <v>1574</v>
      </c>
      <c r="G11" s="114">
        <v>13694.14</v>
      </c>
      <c r="H11" s="29" t="s">
        <v>20</v>
      </c>
      <c r="I11" s="29" t="s">
        <v>19</v>
      </c>
      <c r="J11" s="80" t="s">
        <v>2679</v>
      </c>
      <c r="K11" s="109" t="s">
        <v>2565</v>
      </c>
      <c r="L11" s="32">
        <v>0</v>
      </c>
      <c r="M11" s="32">
        <v>69</v>
      </c>
      <c r="N11" s="109" t="s">
        <v>2577</v>
      </c>
      <c r="O11" s="57">
        <f t="shared" si="0"/>
        <v>13694.14</v>
      </c>
      <c r="P11" s="25">
        <v>112</v>
      </c>
      <c r="Q11" s="110" t="s">
        <v>2677</v>
      </c>
      <c r="R11" s="21">
        <v>0</v>
      </c>
      <c r="S11" s="2"/>
    </row>
    <row r="12" spans="1:29" s="9" customFormat="1" ht="24" x14ac:dyDescent="0.2">
      <c r="A12" s="7">
        <v>3</v>
      </c>
      <c r="B12" s="18">
        <v>162</v>
      </c>
      <c r="C12" s="108" t="s">
        <v>2680</v>
      </c>
      <c r="D12" s="76">
        <v>9970652</v>
      </c>
      <c r="E12" s="108" t="s">
        <v>2681</v>
      </c>
      <c r="F12" s="80" t="s">
        <v>2674</v>
      </c>
      <c r="G12" s="114">
        <v>530</v>
      </c>
      <c r="H12" s="29" t="s">
        <v>20</v>
      </c>
      <c r="I12" s="29" t="s">
        <v>19</v>
      </c>
      <c r="J12" s="80" t="s">
        <v>2682</v>
      </c>
      <c r="K12" s="109" t="s">
        <v>2683</v>
      </c>
      <c r="L12" s="32">
        <v>0</v>
      </c>
      <c r="M12" s="32">
        <v>290</v>
      </c>
      <c r="N12" s="109" t="s">
        <v>2683</v>
      </c>
      <c r="O12" s="57">
        <f t="shared" si="0"/>
        <v>530</v>
      </c>
      <c r="P12" s="25">
        <v>119</v>
      </c>
      <c r="Q12" s="110" t="s">
        <v>2677</v>
      </c>
      <c r="R12" s="21">
        <v>0</v>
      </c>
      <c r="S12" s="2"/>
    </row>
    <row r="13" spans="1:29" s="9" customFormat="1" ht="24" x14ac:dyDescent="0.2">
      <c r="A13" s="7">
        <v>4</v>
      </c>
      <c r="B13" s="18">
        <v>146</v>
      </c>
      <c r="C13" s="108" t="s">
        <v>2671</v>
      </c>
      <c r="D13" s="76">
        <v>7524</v>
      </c>
      <c r="E13" s="108" t="s">
        <v>2668</v>
      </c>
      <c r="F13" s="80" t="s">
        <v>2675</v>
      </c>
      <c r="G13" s="114">
        <v>297.5</v>
      </c>
      <c r="H13" s="29" t="s">
        <v>20</v>
      </c>
      <c r="I13" s="29" t="s">
        <v>19</v>
      </c>
      <c r="J13" s="80" t="s">
        <v>2684</v>
      </c>
      <c r="K13" s="109" t="s">
        <v>2665</v>
      </c>
      <c r="L13" s="32">
        <v>0</v>
      </c>
      <c r="M13" s="32">
        <v>289</v>
      </c>
      <c r="N13" s="109" t="s">
        <v>2665</v>
      </c>
      <c r="O13" s="57">
        <f t="shared" si="0"/>
        <v>297.5</v>
      </c>
      <c r="P13" s="25">
        <v>118</v>
      </c>
      <c r="Q13" s="110" t="s">
        <v>2677</v>
      </c>
      <c r="R13" s="21">
        <v>0</v>
      </c>
      <c r="S13" s="2"/>
    </row>
    <row r="14" spans="1:29" s="9" customFormat="1" x14ac:dyDescent="0.2">
      <c r="A14" s="7">
        <v>5</v>
      </c>
      <c r="B14" s="18">
        <v>48</v>
      </c>
      <c r="C14" s="108" t="s">
        <v>2606</v>
      </c>
      <c r="D14" s="76">
        <v>6203545</v>
      </c>
      <c r="E14" s="108" t="s">
        <v>2581</v>
      </c>
      <c r="F14" s="80" t="s">
        <v>2627</v>
      </c>
      <c r="G14" s="114">
        <v>489.19</v>
      </c>
      <c r="H14" s="29" t="s">
        <v>20</v>
      </c>
      <c r="I14" s="29" t="s">
        <v>19</v>
      </c>
      <c r="J14" s="107" t="s">
        <v>2685</v>
      </c>
      <c r="K14" s="109" t="s">
        <v>2604</v>
      </c>
      <c r="L14" s="32">
        <v>0</v>
      </c>
      <c r="M14" s="32">
        <v>174</v>
      </c>
      <c r="N14" s="109" t="s">
        <v>2599</v>
      </c>
      <c r="O14" s="57">
        <f t="shared" si="0"/>
        <v>489.19</v>
      </c>
      <c r="P14" s="25">
        <v>113</v>
      </c>
      <c r="Q14" s="110" t="s">
        <v>2677</v>
      </c>
      <c r="R14" s="21">
        <v>0</v>
      </c>
      <c r="S14" s="2"/>
    </row>
    <row r="15" spans="1:29" s="9" customFormat="1" ht="38.25" x14ac:dyDescent="0.2">
      <c r="A15" s="7">
        <v>6</v>
      </c>
      <c r="B15" s="18">
        <v>15</v>
      </c>
      <c r="C15" s="108" t="s">
        <v>2596</v>
      </c>
      <c r="D15" s="76">
        <v>9084469</v>
      </c>
      <c r="E15" s="108" t="s">
        <v>2567</v>
      </c>
      <c r="F15" s="80" t="s">
        <v>232</v>
      </c>
      <c r="G15" s="79">
        <v>2687.09</v>
      </c>
      <c r="H15" s="29" t="s">
        <v>20</v>
      </c>
      <c r="I15" s="29" t="s">
        <v>19</v>
      </c>
      <c r="J15" s="107" t="s">
        <v>2687</v>
      </c>
      <c r="K15" s="109" t="s">
        <v>2599</v>
      </c>
      <c r="L15" s="32">
        <v>0</v>
      </c>
      <c r="M15" s="32">
        <v>125</v>
      </c>
      <c r="N15" s="109" t="s">
        <v>2604</v>
      </c>
      <c r="O15" s="57">
        <f t="shared" si="0"/>
        <v>2687.09</v>
      </c>
      <c r="P15" s="25">
        <v>114</v>
      </c>
      <c r="Q15" s="110" t="s">
        <v>2677</v>
      </c>
      <c r="R15" s="21">
        <v>0</v>
      </c>
      <c r="S15" s="2"/>
    </row>
    <row r="16" spans="1:29" s="9" customFormat="1" ht="38.25" x14ac:dyDescent="0.2">
      <c r="A16" s="7">
        <v>7</v>
      </c>
      <c r="B16" s="18">
        <v>14</v>
      </c>
      <c r="C16" s="108" t="s">
        <v>2596</v>
      </c>
      <c r="D16" s="76">
        <v>9084468</v>
      </c>
      <c r="E16" s="108" t="s">
        <v>2567</v>
      </c>
      <c r="F16" s="80" t="s">
        <v>232</v>
      </c>
      <c r="G16" s="79">
        <f>6045.94</f>
        <v>6045.94</v>
      </c>
      <c r="H16" s="29" t="s">
        <v>20</v>
      </c>
      <c r="I16" s="29" t="s">
        <v>19</v>
      </c>
      <c r="J16" s="107" t="s">
        <v>2686</v>
      </c>
      <c r="K16" s="109" t="s">
        <v>2599</v>
      </c>
      <c r="L16" s="32">
        <v>0</v>
      </c>
      <c r="M16" s="32">
        <v>129</v>
      </c>
      <c r="N16" s="109" t="s">
        <v>2604</v>
      </c>
      <c r="O16" s="57">
        <f t="shared" ref="O16" si="1">G16</f>
        <v>6045.94</v>
      </c>
      <c r="P16" s="25">
        <v>114</v>
      </c>
      <c r="Q16" s="110" t="s">
        <v>2677</v>
      </c>
      <c r="R16" s="21">
        <v>0</v>
      </c>
      <c r="S16" s="2"/>
    </row>
    <row r="17" spans="1:19" s="9" customFormat="1" ht="38.25" x14ac:dyDescent="0.2">
      <c r="A17" s="7">
        <v>8</v>
      </c>
      <c r="B17" s="18">
        <v>16</v>
      </c>
      <c r="C17" s="108" t="s">
        <v>2596</v>
      </c>
      <c r="D17" s="76">
        <v>9084470</v>
      </c>
      <c r="E17" s="108" t="s">
        <v>2567</v>
      </c>
      <c r="F17" s="80" t="s">
        <v>232</v>
      </c>
      <c r="G17" s="79">
        <v>7933.34</v>
      </c>
      <c r="H17" s="29" t="s">
        <v>20</v>
      </c>
      <c r="I17" s="29" t="s">
        <v>19</v>
      </c>
      <c r="J17" s="107" t="s">
        <v>2688</v>
      </c>
      <c r="K17" s="109" t="s">
        <v>2599</v>
      </c>
      <c r="L17" s="32">
        <v>0</v>
      </c>
      <c r="M17" s="32">
        <v>126</v>
      </c>
      <c r="N17" s="109" t="s">
        <v>2604</v>
      </c>
      <c r="O17" s="57">
        <f t="shared" ref="O17" si="2">G17</f>
        <v>7933.34</v>
      </c>
      <c r="P17" s="25">
        <v>114</v>
      </c>
      <c r="Q17" s="110" t="s">
        <v>2677</v>
      </c>
      <c r="R17" s="21">
        <v>0</v>
      </c>
      <c r="S17" s="2"/>
    </row>
    <row r="18" spans="1:19" s="9" customFormat="1" ht="25.5" x14ac:dyDescent="0.2">
      <c r="A18" s="7">
        <v>9</v>
      </c>
      <c r="B18" s="18">
        <v>45</v>
      </c>
      <c r="C18" s="108" t="s">
        <v>2629</v>
      </c>
      <c r="D18" s="76">
        <v>5934</v>
      </c>
      <c r="E18" s="108" t="s">
        <v>703</v>
      </c>
      <c r="F18" s="80" t="s">
        <v>251</v>
      </c>
      <c r="G18" s="79">
        <v>283.73</v>
      </c>
      <c r="H18" s="29" t="s">
        <v>20</v>
      </c>
      <c r="I18" s="29" t="s">
        <v>19</v>
      </c>
      <c r="J18" s="107" t="s">
        <v>2689</v>
      </c>
      <c r="K18" s="109" t="s">
        <v>2652</v>
      </c>
      <c r="L18" s="32">
        <v>0</v>
      </c>
      <c r="M18" s="32">
        <v>84</v>
      </c>
      <c r="N18" s="109" t="s">
        <v>2588</v>
      </c>
      <c r="O18" s="57">
        <f t="shared" si="0"/>
        <v>283.73</v>
      </c>
      <c r="P18" s="25">
        <v>115</v>
      </c>
      <c r="Q18" s="110" t="s">
        <v>2677</v>
      </c>
      <c r="R18" s="21">
        <v>0</v>
      </c>
      <c r="S18" s="2"/>
    </row>
    <row r="19" spans="1:19" s="9" customFormat="1" x14ac:dyDescent="0.2">
      <c r="A19" s="7">
        <v>10</v>
      </c>
      <c r="B19" s="18">
        <v>12</v>
      </c>
      <c r="C19" s="108" t="s">
        <v>2581</v>
      </c>
      <c r="D19" s="76">
        <v>141585</v>
      </c>
      <c r="E19" s="108" t="s">
        <v>2567</v>
      </c>
      <c r="F19" s="80" t="s">
        <v>148</v>
      </c>
      <c r="G19" s="114">
        <v>1563.86</v>
      </c>
      <c r="H19" s="29" t="s">
        <v>20</v>
      </c>
      <c r="I19" s="29" t="s">
        <v>19</v>
      </c>
      <c r="J19" s="107" t="s">
        <v>1842</v>
      </c>
      <c r="K19" s="109" t="s">
        <v>2569</v>
      </c>
      <c r="L19" s="32">
        <v>0</v>
      </c>
      <c r="M19" s="32">
        <v>73</v>
      </c>
      <c r="N19" s="109" t="s">
        <v>2593</v>
      </c>
      <c r="O19" s="57">
        <f t="shared" si="0"/>
        <v>1563.86</v>
      </c>
      <c r="P19" s="25">
        <v>116</v>
      </c>
      <c r="Q19" s="110" t="s">
        <v>2677</v>
      </c>
      <c r="R19" s="21">
        <v>0</v>
      </c>
      <c r="S19" s="2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  <mergeCell ref="A6:A8"/>
    <mergeCell ref="B6:C6"/>
    <mergeCell ref="D6:G6"/>
    <mergeCell ref="H6:H8"/>
    <mergeCell ref="I6:I8"/>
  </mergeCells>
  <phoneticPr fontId="28" type="noConversion"/>
  <pageMargins left="0.7" right="0.7" top="0.75" bottom="0.75" header="0.3" footer="0.3"/>
</worksheet>
</file>

<file path=xl/worksheets/sheet2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78EB4C-C325-4C2F-8985-A8C3509CB93F}">
  <dimension ref="A1:AC10"/>
  <sheetViews>
    <sheetView workbookViewId="0">
      <selection activeCell="J10" sqref="J10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38.25" x14ac:dyDescent="0.2">
      <c r="A10" s="7">
        <v>1</v>
      </c>
      <c r="B10" s="18">
        <v>163</v>
      </c>
      <c r="C10" s="108" t="s">
        <v>2680</v>
      </c>
      <c r="D10" s="76">
        <v>28</v>
      </c>
      <c r="E10" s="108" t="s">
        <v>2680</v>
      </c>
      <c r="F10" s="80" t="s">
        <v>400</v>
      </c>
      <c r="G10" s="79">
        <v>18850</v>
      </c>
      <c r="H10" s="29" t="s">
        <v>20</v>
      </c>
      <c r="I10" s="29" t="s">
        <v>19</v>
      </c>
      <c r="J10" s="107" t="s">
        <v>2690</v>
      </c>
      <c r="K10" s="109" t="s">
        <v>2683</v>
      </c>
      <c r="L10" s="32">
        <v>0</v>
      </c>
      <c r="M10" s="32">
        <v>308</v>
      </c>
      <c r="N10" s="109" t="s">
        <v>2677</v>
      </c>
      <c r="O10" s="57">
        <f t="shared" ref="O10" si="0">G10</f>
        <v>18850</v>
      </c>
      <c r="P10" s="25">
        <v>123</v>
      </c>
      <c r="Q10" s="110" t="s">
        <v>2691</v>
      </c>
      <c r="R10" s="21">
        <v>0</v>
      </c>
      <c r="S10" s="2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  <mergeCell ref="A6:A8"/>
    <mergeCell ref="B6:C6"/>
    <mergeCell ref="D6:G6"/>
    <mergeCell ref="H6:H8"/>
    <mergeCell ref="I6:I8"/>
  </mergeCells>
  <pageMargins left="0.7" right="0.7" top="0.75" bottom="0.75" header="0.3" footer="0.3"/>
</worksheet>
</file>

<file path=xl/worksheets/sheet2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7FC376-8840-4941-887C-D8C87242D7F0}">
  <dimension ref="A1:AC13"/>
  <sheetViews>
    <sheetView workbookViewId="0">
      <selection activeCell="O21" sqref="O21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>
        <v>29</v>
      </c>
      <c r="C10" s="108" t="s">
        <v>2611</v>
      </c>
      <c r="D10" s="76">
        <v>24002</v>
      </c>
      <c r="E10" s="108" t="s">
        <v>2590</v>
      </c>
      <c r="F10" s="80" t="s">
        <v>300</v>
      </c>
      <c r="G10" s="79">
        <v>806.6</v>
      </c>
      <c r="H10" s="29" t="s">
        <v>20</v>
      </c>
      <c r="I10" s="29" t="s">
        <v>19</v>
      </c>
      <c r="J10" s="107" t="s">
        <v>2692</v>
      </c>
      <c r="K10" s="109" t="s">
        <v>2603</v>
      </c>
      <c r="L10" s="32">
        <v>0</v>
      </c>
      <c r="M10" s="32">
        <v>198</v>
      </c>
      <c r="N10" s="109" t="s">
        <v>2603</v>
      </c>
      <c r="O10" s="57">
        <f t="shared" ref="O10:O13" si="0">G10</f>
        <v>806.6</v>
      </c>
      <c r="P10" s="25">
        <v>129</v>
      </c>
      <c r="Q10" s="110" t="s">
        <v>2693</v>
      </c>
      <c r="R10" s="21">
        <v>0</v>
      </c>
      <c r="S10" s="2"/>
    </row>
    <row r="11" spans="1:29" s="9" customFormat="1" ht="38.25" x14ac:dyDescent="0.2">
      <c r="A11" s="7">
        <v>2</v>
      </c>
      <c r="B11" s="18">
        <v>19</v>
      </c>
      <c r="C11" s="108" t="s">
        <v>2590</v>
      </c>
      <c r="D11" s="76">
        <v>10973263</v>
      </c>
      <c r="E11" s="108" t="s">
        <v>703</v>
      </c>
      <c r="F11" s="80" t="s">
        <v>2264</v>
      </c>
      <c r="G11" s="79">
        <v>284.89</v>
      </c>
      <c r="H11" s="29" t="s">
        <v>20</v>
      </c>
      <c r="I11" s="29">
        <v>0</v>
      </c>
      <c r="J11" s="107" t="s">
        <v>2694</v>
      </c>
      <c r="K11" s="109" t="s">
        <v>2652</v>
      </c>
      <c r="L11" s="32">
        <v>0</v>
      </c>
      <c r="M11" s="32">
        <v>167</v>
      </c>
      <c r="N11" s="109" t="s">
        <v>2599</v>
      </c>
      <c r="O11" s="57">
        <f t="shared" si="0"/>
        <v>284.89</v>
      </c>
      <c r="P11" s="25">
        <v>130</v>
      </c>
      <c r="Q11" s="110" t="s">
        <v>2693</v>
      </c>
      <c r="R11" s="21">
        <v>0</v>
      </c>
      <c r="S11" s="2"/>
    </row>
    <row r="12" spans="1:29" s="9" customFormat="1" x14ac:dyDescent="0.2">
      <c r="A12" s="7">
        <v>3</v>
      </c>
      <c r="B12" s="18">
        <v>51</v>
      </c>
      <c r="C12" s="108" t="s">
        <v>2606</v>
      </c>
      <c r="D12" s="76">
        <v>141698</v>
      </c>
      <c r="E12" s="108" t="s">
        <v>2590</v>
      </c>
      <c r="F12" s="80" t="s">
        <v>148</v>
      </c>
      <c r="G12" s="114">
        <v>1222.99</v>
      </c>
      <c r="H12" s="29" t="s">
        <v>20</v>
      </c>
      <c r="I12" s="29" t="s">
        <v>19</v>
      </c>
      <c r="J12" s="80" t="s">
        <v>1827</v>
      </c>
      <c r="K12" s="109" t="s">
        <v>2604</v>
      </c>
      <c r="L12" s="32">
        <v>0</v>
      </c>
      <c r="M12" s="32">
        <v>198</v>
      </c>
      <c r="N12" s="109" t="s">
        <v>2599</v>
      </c>
      <c r="O12" s="57">
        <f t="shared" si="0"/>
        <v>1222.99</v>
      </c>
      <c r="P12" s="25">
        <v>131</v>
      </c>
      <c r="Q12" s="110" t="s">
        <v>2693</v>
      </c>
      <c r="R12" s="21">
        <v>0</v>
      </c>
      <c r="S12" s="2"/>
    </row>
    <row r="13" spans="1:29" s="9" customFormat="1" x14ac:dyDescent="0.2">
      <c r="A13" s="7">
        <v>4</v>
      </c>
      <c r="B13" s="18">
        <v>213</v>
      </c>
      <c r="C13" s="108" t="s">
        <v>2695</v>
      </c>
      <c r="D13" s="76">
        <v>23804889</v>
      </c>
      <c r="E13" s="108" t="s">
        <v>2388</v>
      </c>
      <c r="F13" s="80" t="s">
        <v>1453</v>
      </c>
      <c r="G13" s="114">
        <v>1999</v>
      </c>
      <c r="H13" s="113" t="s">
        <v>1832</v>
      </c>
      <c r="I13" s="29" t="s">
        <v>19</v>
      </c>
      <c r="J13" s="80" t="s">
        <v>2696</v>
      </c>
      <c r="K13" s="109" t="s">
        <v>2691</v>
      </c>
      <c r="L13" s="32">
        <v>0</v>
      </c>
      <c r="M13" s="32">
        <v>334</v>
      </c>
      <c r="N13" s="109" t="s">
        <v>2697</v>
      </c>
      <c r="O13" s="57">
        <f t="shared" si="0"/>
        <v>1999</v>
      </c>
      <c r="P13" s="25">
        <v>11</v>
      </c>
      <c r="Q13" s="110" t="s">
        <v>2693</v>
      </c>
      <c r="R13" s="21">
        <v>0</v>
      </c>
      <c r="S13" s="2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  <mergeCell ref="A6:A8"/>
    <mergeCell ref="B6:C6"/>
    <mergeCell ref="D6:G6"/>
    <mergeCell ref="H6:H8"/>
    <mergeCell ref="I6:I8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2:AC11"/>
  <sheetViews>
    <sheetView workbookViewId="0">
      <selection activeCell="A12" sqref="A12:IV12"/>
    </sheetView>
  </sheetViews>
  <sheetFormatPr defaultRowHeight="20.100000000000001" customHeight="1" x14ac:dyDescent="0.2"/>
  <cols>
    <col min="1" max="1" width="4.5703125" style="10" customWidth="1"/>
    <col min="2" max="2" width="9.7109375" style="6" customWidth="1"/>
    <col min="3" max="3" width="12.42578125" style="6" customWidth="1"/>
    <col min="4" max="4" width="14.42578125" style="6" customWidth="1"/>
    <col min="5" max="5" width="14.28515625" style="6" customWidth="1"/>
    <col min="6" max="6" width="20.140625" style="6" customWidth="1"/>
    <col min="7" max="7" width="12.42578125" style="6" customWidth="1"/>
    <col min="8" max="8" width="9.85546875" style="6" customWidth="1"/>
    <col min="9" max="9" width="15" style="6" customWidth="1"/>
    <col min="10" max="10" width="30.140625" style="6" customWidth="1"/>
    <col min="11" max="11" width="13.28515625" style="6" customWidth="1"/>
    <col min="12" max="13" width="9.28515625" style="6" customWidth="1"/>
    <col min="14" max="14" width="10.42578125" style="6" customWidth="1"/>
    <col min="15" max="15" width="11.85546875" style="6" customWidth="1"/>
    <col min="16" max="16" width="11.28515625" style="6" customWidth="1"/>
    <col min="17" max="17" width="12.42578125" style="6" customWidth="1"/>
    <col min="18" max="18" width="8.710937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0.100000000000001" customHeight="1" x14ac:dyDescent="0.2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39" customHeight="1" x14ac:dyDescent="0.2">
      <c r="A10" s="27">
        <v>1</v>
      </c>
      <c r="B10" s="18">
        <v>36869</v>
      </c>
      <c r="C10" s="19" t="s">
        <v>102</v>
      </c>
      <c r="D10" s="18">
        <v>20962</v>
      </c>
      <c r="E10" s="19" t="s">
        <v>102</v>
      </c>
      <c r="F10" s="29" t="s">
        <v>378</v>
      </c>
      <c r="G10" s="20">
        <v>1026.8900000000001</v>
      </c>
      <c r="H10" s="18" t="s">
        <v>20</v>
      </c>
      <c r="I10" s="18" t="s">
        <v>19</v>
      </c>
      <c r="J10" s="11" t="s">
        <v>379</v>
      </c>
      <c r="K10" s="19" t="s">
        <v>118</v>
      </c>
      <c r="L10" s="21">
        <v>0</v>
      </c>
      <c r="M10" s="21">
        <v>3263</v>
      </c>
      <c r="N10" s="19" t="s">
        <v>242</v>
      </c>
      <c r="O10" s="22">
        <f>G10</f>
        <v>1026.8900000000001</v>
      </c>
      <c r="P10" s="21">
        <v>4109</v>
      </c>
      <c r="Q10" s="23" t="s">
        <v>380</v>
      </c>
      <c r="R10" s="21">
        <v>0</v>
      </c>
      <c r="S10" s="2"/>
    </row>
    <row r="11" spans="1:29" ht="49.5" hidden="1" customHeight="1" x14ac:dyDescent="0.2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</sheetData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ageMargins left="0.7" right="0.7" top="0.75" bottom="0.75" header="0.3" footer="0.3"/>
</worksheet>
</file>

<file path=xl/worksheets/sheet2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46056C-32CE-4CC7-B64D-AEBBD76EF74E}">
  <dimension ref="A1:AC18"/>
  <sheetViews>
    <sheetView workbookViewId="0">
      <selection activeCell="I26" sqref="I26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4" x14ac:dyDescent="0.2">
      <c r="A10" s="7">
        <v>1</v>
      </c>
      <c r="B10" s="18">
        <v>204</v>
      </c>
      <c r="C10" s="108" t="s">
        <v>2698</v>
      </c>
      <c r="D10" s="76">
        <v>815</v>
      </c>
      <c r="E10" s="108" t="s">
        <v>2680</v>
      </c>
      <c r="F10" s="80" t="s">
        <v>1491</v>
      </c>
      <c r="G10" s="114">
        <v>13200</v>
      </c>
      <c r="H10" s="29" t="s">
        <v>20</v>
      </c>
      <c r="I10" s="29" t="s">
        <v>19</v>
      </c>
      <c r="J10" s="80" t="s">
        <v>2699</v>
      </c>
      <c r="K10" s="109" t="s">
        <v>2701</v>
      </c>
      <c r="L10" s="32">
        <v>0</v>
      </c>
      <c r="M10" s="32">
        <v>358</v>
      </c>
      <c r="N10" s="109" t="s">
        <v>2693</v>
      </c>
      <c r="O10" s="57">
        <f t="shared" ref="O10:O18" si="0">G10</f>
        <v>13200</v>
      </c>
      <c r="P10" s="25">
        <v>140</v>
      </c>
      <c r="Q10" s="110" t="s">
        <v>2702</v>
      </c>
      <c r="R10" s="21">
        <v>0</v>
      </c>
      <c r="S10" s="2"/>
    </row>
    <row r="11" spans="1:29" s="9" customFormat="1" x14ac:dyDescent="0.2">
      <c r="A11" s="7">
        <v>2</v>
      </c>
      <c r="B11" s="18">
        <v>37</v>
      </c>
      <c r="C11" s="108" t="s">
        <v>2611</v>
      </c>
      <c r="D11" s="76">
        <v>13597</v>
      </c>
      <c r="E11" s="108" t="s">
        <v>2361</v>
      </c>
      <c r="F11" s="80" t="s">
        <v>2082</v>
      </c>
      <c r="G11" s="79">
        <f>300</f>
        <v>300</v>
      </c>
      <c r="H11" s="29" t="s">
        <v>20</v>
      </c>
      <c r="I11" s="29" t="s">
        <v>19</v>
      </c>
      <c r="J11" s="80" t="s">
        <v>2703</v>
      </c>
      <c r="K11" s="109" t="s">
        <v>2652</v>
      </c>
      <c r="L11" s="32">
        <v>0</v>
      </c>
      <c r="M11" s="32">
        <v>3166</v>
      </c>
      <c r="N11" s="109" t="s">
        <v>2709</v>
      </c>
      <c r="O11" s="57">
        <f t="shared" si="0"/>
        <v>300</v>
      </c>
      <c r="P11" s="25">
        <v>135</v>
      </c>
      <c r="Q11" s="110" t="s">
        <v>2702</v>
      </c>
      <c r="R11" s="21">
        <v>0</v>
      </c>
      <c r="S11" s="2"/>
    </row>
    <row r="12" spans="1:29" s="9" customFormat="1" x14ac:dyDescent="0.2">
      <c r="A12" s="7">
        <v>3</v>
      </c>
      <c r="B12" s="18">
        <v>39</v>
      </c>
      <c r="C12" s="108" t="s">
        <v>2611</v>
      </c>
      <c r="D12" s="76">
        <v>13603</v>
      </c>
      <c r="E12" s="108" t="s">
        <v>2361</v>
      </c>
      <c r="F12" s="80" t="s">
        <v>2082</v>
      </c>
      <c r="G12" s="79">
        <v>357.66</v>
      </c>
      <c r="H12" s="29" t="s">
        <v>20</v>
      </c>
      <c r="I12" s="29" t="s">
        <v>19</v>
      </c>
      <c r="J12" s="80" t="s">
        <v>2703</v>
      </c>
      <c r="K12" s="109" t="s">
        <v>2652</v>
      </c>
      <c r="L12" s="32">
        <v>0</v>
      </c>
      <c r="M12" s="32">
        <v>3165</v>
      </c>
      <c r="N12" s="109" t="s">
        <v>2709</v>
      </c>
      <c r="O12" s="57">
        <f t="shared" ref="O12:O14" si="1">G12</f>
        <v>357.66</v>
      </c>
      <c r="P12" s="25">
        <v>135</v>
      </c>
      <c r="Q12" s="110" t="s">
        <v>2702</v>
      </c>
      <c r="R12" s="21">
        <v>0</v>
      </c>
      <c r="S12" s="2"/>
    </row>
    <row r="13" spans="1:29" s="9" customFormat="1" x14ac:dyDescent="0.2">
      <c r="A13" s="7">
        <v>4</v>
      </c>
      <c r="B13" s="18">
        <v>38</v>
      </c>
      <c r="C13" s="108" t="s">
        <v>2611</v>
      </c>
      <c r="D13" s="76">
        <v>14842</v>
      </c>
      <c r="E13" s="108" t="s">
        <v>2562</v>
      </c>
      <c r="F13" s="80" t="s">
        <v>2082</v>
      </c>
      <c r="G13" s="79">
        <v>319.10000000000002</v>
      </c>
      <c r="H13" s="29" t="s">
        <v>20</v>
      </c>
      <c r="I13" s="29" t="s">
        <v>19</v>
      </c>
      <c r="J13" s="80" t="s">
        <v>2704</v>
      </c>
      <c r="K13" s="109" t="s">
        <v>2652</v>
      </c>
      <c r="L13" s="32">
        <v>0</v>
      </c>
      <c r="M13" s="32">
        <v>82</v>
      </c>
      <c r="N13" s="109" t="s">
        <v>2652</v>
      </c>
      <c r="O13" s="57">
        <f t="shared" si="1"/>
        <v>319.10000000000002</v>
      </c>
      <c r="P13" s="25">
        <v>135</v>
      </c>
      <c r="Q13" s="110" t="s">
        <v>2702</v>
      </c>
      <c r="R13" s="21">
        <v>0</v>
      </c>
      <c r="S13" s="2"/>
    </row>
    <row r="14" spans="1:29" s="9" customFormat="1" x14ac:dyDescent="0.2">
      <c r="A14" s="7">
        <v>5</v>
      </c>
      <c r="B14" s="18">
        <v>36</v>
      </c>
      <c r="C14" s="108" t="s">
        <v>2611</v>
      </c>
      <c r="D14" s="76">
        <v>14829</v>
      </c>
      <c r="E14" s="108" t="s">
        <v>2562</v>
      </c>
      <c r="F14" s="80" t="s">
        <v>2082</v>
      </c>
      <c r="G14" s="79">
        <v>300</v>
      </c>
      <c r="H14" s="29" t="s">
        <v>20</v>
      </c>
      <c r="I14" s="29" t="s">
        <v>19</v>
      </c>
      <c r="J14" s="80" t="s">
        <v>2705</v>
      </c>
      <c r="K14" s="109" t="s">
        <v>2652</v>
      </c>
      <c r="L14" s="32">
        <v>0</v>
      </c>
      <c r="M14" s="32">
        <v>83</v>
      </c>
      <c r="N14" s="109" t="s">
        <v>2652</v>
      </c>
      <c r="O14" s="57">
        <f t="shared" si="1"/>
        <v>300</v>
      </c>
      <c r="P14" s="25">
        <v>135</v>
      </c>
      <c r="Q14" s="110" t="s">
        <v>2702</v>
      </c>
      <c r="R14" s="21">
        <v>0</v>
      </c>
      <c r="S14" s="2"/>
    </row>
    <row r="15" spans="1:29" s="9" customFormat="1" x14ac:dyDescent="0.2">
      <c r="A15" s="7">
        <v>6</v>
      </c>
      <c r="B15" s="18">
        <v>40</v>
      </c>
      <c r="C15" s="108" t="s">
        <v>2629</v>
      </c>
      <c r="D15" s="76">
        <v>98</v>
      </c>
      <c r="E15" s="108" t="s">
        <v>2611</v>
      </c>
      <c r="F15" s="80" t="s">
        <v>207</v>
      </c>
      <c r="G15" s="114">
        <v>25086.68</v>
      </c>
      <c r="H15" s="29" t="s">
        <v>20</v>
      </c>
      <c r="I15" s="29" t="s">
        <v>19</v>
      </c>
      <c r="J15" s="80" t="s">
        <v>2706</v>
      </c>
      <c r="K15" s="109" t="s">
        <v>2604</v>
      </c>
      <c r="L15" s="32">
        <v>0</v>
      </c>
      <c r="M15" s="32">
        <v>169</v>
      </c>
      <c r="N15" s="109" t="s">
        <v>2599</v>
      </c>
      <c r="O15" s="57">
        <f t="shared" si="0"/>
        <v>25086.68</v>
      </c>
      <c r="P15" s="25">
        <v>136</v>
      </c>
      <c r="Q15" s="110" t="s">
        <v>2702</v>
      </c>
      <c r="R15" s="21">
        <v>0</v>
      </c>
      <c r="S15" s="2"/>
    </row>
    <row r="16" spans="1:29" s="9" customFormat="1" ht="38.25" x14ac:dyDescent="0.2">
      <c r="A16" s="7">
        <v>7</v>
      </c>
      <c r="B16" s="18">
        <v>63</v>
      </c>
      <c r="C16" s="108" t="s">
        <v>2636</v>
      </c>
      <c r="D16" s="76">
        <v>12501555</v>
      </c>
      <c r="E16" s="108" t="s">
        <v>2546</v>
      </c>
      <c r="F16" s="80" t="s">
        <v>636</v>
      </c>
      <c r="G16" s="114">
        <v>34140.019999999997</v>
      </c>
      <c r="H16" s="29" t="s">
        <v>20</v>
      </c>
      <c r="I16" s="29" t="s">
        <v>19</v>
      </c>
      <c r="J16" s="107" t="s">
        <v>2707</v>
      </c>
      <c r="K16" s="109" t="s">
        <v>2599</v>
      </c>
      <c r="L16" s="32">
        <v>0</v>
      </c>
      <c r="M16" s="32">
        <v>337</v>
      </c>
      <c r="N16" s="109" t="s">
        <v>2691</v>
      </c>
      <c r="O16" s="57">
        <f t="shared" si="0"/>
        <v>34140.019999999997</v>
      </c>
      <c r="P16" s="25">
        <v>137</v>
      </c>
      <c r="Q16" s="110" t="s">
        <v>2702</v>
      </c>
      <c r="R16" s="21">
        <v>0</v>
      </c>
      <c r="S16" s="2"/>
    </row>
    <row r="17" spans="1:19" s="9" customFormat="1" ht="25.5" x14ac:dyDescent="0.2">
      <c r="A17" s="7">
        <v>8</v>
      </c>
      <c r="B17" s="18">
        <v>185</v>
      </c>
      <c r="C17" s="108" t="s">
        <v>2700</v>
      </c>
      <c r="D17" s="76">
        <v>542</v>
      </c>
      <c r="E17" s="108" t="s">
        <v>2700</v>
      </c>
      <c r="F17" s="80" t="s">
        <v>2201</v>
      </c>
      <c r="G17" s="79">
        <v>100</v>
      </c>
      <c r="H17" s="29" t="s">
        <v>20</v>
      </c>
      <c r="I17" s="29" t="s">
        <v>19</v>
      </c>
      <c r="J17" s="107" t="s">
        <v>2708</v>
      </c>
      <c r="K17" s="109" t="s">
        <v>2701</v>
      </c>
      <c r="L17" s="32">
        <v>0</v>
      </c>
      <c r="M17" s="32">
        <v>339</v>
      </c>
      <c r="N17" s="109" t="s">
        <v>2691</v>
      </c>
      <c r="O17" s="57">
        <f t="shared" si="0"/>
        <v>100</v>
      </c>
      <c r="P17" s="25">
        <v>138</v>
      </c>
      <c r="Q17" s="110" t="s">
        <v>2702</v>
      </c>
      <c r="R17" s="21">
        <v>0</v>
      </c>
      <c r="S17" s="2"/>
    </row>
    <row r="18" spans="1:19" s="9" customFormat="1" x14ac:dyDescent="0.2">
      <c r="A18" s="7">
        <v>9</v>
      </c>
      <c r="B18" s="18">
        <v>43</v>
      </c>
      <c r="C18" s="108" t="s">
        <v>2629</v>
      </c>
      <c r="D18" s="76">
        <v>228755</v>
      </c>
      <c r="E18" s="108" t="s">
        <v>2611</v>
      </c>
      <c r="F18" s="80" t="s">
        <v>1528</v>
      </c>
      <c r="G18" s="79">
        <v>2292.7800000000002</v>
      </c>
      <c r="H18" s="29" t="s">
        <v>20</v>
      </c>
      <c r="I18" s="29" t="s">
        <v>19</v>
      </c>
      <c r="J18" s="107" t="s">
        <v>1799</v>
      </c>
      <c r="K18" s="109" t="s">
        <v>2588</v>
      </c>
      <c r="L18" s="32">
        <v>0</v>
      </c>
      <c r="M18" s="32">
        <v>152</v>
      </c>
      <c r="N18" s="109" t="s">
        <v>2607</v>
      </c>
      <c r="O18" s="57">
        <f t="shared" si="0"/>
        <v>2292.7800000000002</v>
      </c>
      <c r="P18" s="25">
        <v>139</v>
      </c>
      <c r="Q18" s="110" t="s">
        <v>2702</v>
      </c>
      <c r="R18" s="21">
        <v>0</v>
      </c>
      <c r="S18" s="2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  <mergeCell ref="A6:A8"/>
    <mergeCell ref="B6:C6"/>
    <mergeCell ref="D6:G6"/>
    <mergeCell ref="H6:H8"/>
    <mergeCell ref="I6:I8"/>
  </mergeCells>
  <pageMargins left="0.7" right="0.7" top="0.75" bottom="0.75" header="0.3" footer="0.3"/>
</worksheet>
</file>

<file path=xl/worksheets/sheet2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F01EF6-9B0A-466D-BCC2-22D61E2E897B}">
  <dimension ref="A1:AC12"/>
  <sheetViews>
    <sheetView workbookViewId="0">
      <selection activeCell="J9" sqref="J9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4" x14ac:dyDescent="0.2">
      <c r="A10" s="7">
        <v>1</v>
      </c>
      <c r="B10" s="18">
        <v>87</v>
      </c>
      <c r="C10" s="108" t="s">
        <v>2663</v>
      </c>
      <c r="D10" s="76">
        <v>1005</v>
      </c>
      <c r="E10" s="108" t="s">
        <v>2590</v>
      </c>
      <c r="F10" s="80" t="s">
        <v>271</v>
      </c>
      <c r="G10" s="79">
        <v>1919.35</v>
      </c>
      <c r="H10" s="29" t="s">
        <v>20</v>
      </c>
      <c r="I10" s="29" t="s">
        <v>19</v>
      </c>
      <c r="J10" s="78" t="s">
        <v>2728</v>
      </c>
      <c r="K10" s="109" t="s">
        <v>2729</v>
      </c>
      <c r="L10" s="32">
        <v>0</v>
      </c>
      <c r="M10" s="32">
        <v>251</v>
      </c>
      <c r="N10" s="109" t="s">
        <v>2650</v>
      </c>
      <c r="O10" s="57">
        <f t="shared" ref="O10:O12" si="0">G10</f>
        <v>1919.35</v>
      </c>
      <c r="P10" s="25">
        <v>198</v>
      </c>
      <c r="Q10" s="110" t="s">
        <v>2730</v>
      </c>
      <c r="R10" s="21">
        <v>0</v>
      </c>
      <c r="S10" s="2"/>
    </row>
    <row r="11" spans="1:29" s="9" customFormat="1" x14ac:dyDescent="0.2">
      <c r="A11" s="7">
        <v>2</v>
      </c>
      <c r="B11" s="18">
        <v>86</v>
      </c>
      <c r="C11" s="108" t="s">
        <v>2663</v>
      </c>
      <c r="D11" s="76">
        <v>7102</v>
      </c>
      <c r="E11" s="108" t="s">
        <v>2714</v>
      </c>
      <c r="F11" s="80" t="s">
        <v>2043</v>
      </c>
      <c r="G11" s="79">
        <v>1532.76</v>
      </c>
      <c r="H11" s="29" t="s">
        <v>20</v>
      </c>
      <c r="I11" s="29" t="s">
        <v>19</v>
      </c>
      <c r="J11" s="78" t="s">
        <v>1842</v>
      </c>
      <c r="K11" s="109" t="s">
        <v>2614</v>
      </c>
      <c r="L11" s="32">
        <v>0</v>
      </c>
      <c r="M11" s="32">
        <v>212</v>
      </c>
      <c r="N11" s="109" t="s">
        <v>2729</v>
      </c>
      <c r="O11" s="57">
        <f t="shared" si="0"/>
        <v>1532.76</v>
      </c>
      <c r="P11" s="25">
        <v>200</v>
      </c>
      <c r="Q11" s="110" t="s">
        <v>2730</v>
      </c>
      <c r="R11" s="21">
        <v>0</v>
      </c>
      <c r="S11" s="2"/>
    </row>
    <row r="12" spans="1:29" s="9" customFormat="1" x14ac:dyDescent="0.2">
      <c r="A12" s="7">
        <v>3</v>
      </c>
      <c r="B12" s="18">
        <v>89</v>
      </c>
      <c r="C12" s="108" t="s">
        <v>2663</v>
      </c>
      <c r="D12" s="76">
        <v>141584</v>
      </c>
      <c r="E12" s="108" t="s">
        <v>2567</v>
      </c>
      <c r="F12" s="80" t="s">
        <v>76</v>
      </c>
      <c r="G12" s="114">
        <v>1676.54</v>
      </c>
      <c r="H12" s="29" t="s">
        <v>20</v>
      </c>
      <c r="I12" s="29" t="s">
        <v>19</v>
      </c>
      <c r="J12" s="80" t="s">
        <v>1842</v>
      </c>
      <c r="K12" s="109" t="s">
        <v>2614</v>
      </c>
      <c r="L12" s="32">
        <v>0</v>
      </c>
      <c r="M12" s="32">
        <v>211</v>
      </c>
      <c r="N12" s="109" t="s">
        <v>2729</v>
      </c>
      <c r="O12" s="57">
        <f t="shared" si="0"/>
        <v>1676.54</v>
      </c>
      <c r="P12" s="25">
        <v>199</v>
      </c>
      <c r="Q12" s="110" t="s">
        <v>2730</v>
      </c>
      <c r="R12" s="21">
        <v>0</v>
      </c>
      <c r="S12" s="2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  <mergeCell ref="A6:A8"/>
    <mergeCell ref="B6:C6"/>
    <mergeCell ref="D6:G6"/>
    <mergeCell ref="H6:H8"/>
    <mergeCell ref="I6:I8"/>
  </mergeCells>
  <pageMargins left="0.7" right="0.7" top="0.75" bottom="0.75" header="0.3" footer="0.3"/>
</worksheet>
</file>

<file path=xl/worksheets/sheet2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5B4284-96FD-4C6C-899E-CF318CC8A487}">
  <dimension ref="A1:AC12"/>
  <sheetViews>
    <sheetView workbookViewId="0">
      <selection activeCell="D11" sqref="D11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4" x14ac:dyDescent="0.2">
      <c r="A10" s="7">
        <v>1</v>
      </c>
      <c r="B10" s="18">
        <v>93</v>
      </c>
      <c r="C10" s="108" t="s">
        <v>2711</v>
      </c>
      <c r="D10" s="76">
        <v>44596</v>
      </c>
      <c r="E10" s="108" t="s">
        <v>2663</v>
      </c>
      <c r="F10" s="80" t="s">
        <v>225</v>
      </c>
      <c r="G10" s="79">
        <v>230.13</v>
      </c>
      <c r="H10" s="29" t="s">
        <v>20</v>
      </c>
      <c r="I10" s="29" t="s">
        <v>19</v>
      </c>
      <c r="J10" s="78" t="s">
        <v>2724</v>
      </c>
      <c r="K10" s="109" t="s">
        <v>2631</v>
      </c>
      <c r="L10" s="32">
        <v>0</v>
      </c>
      <c r="M10" s="32">
        <v>245</v>
      </c>
      <c r="N10" s="109" t="s">
        <v>2650</v>
      </c>
      <c r="O10" s="57">
        <f t="shared" ref="O10:O12" si="0">G10</f>
        <v>230.13</v>
      </c>
      <c r="P10" s="25">
        <v>209</v>
      </c>
      <c r="Q10" s="110" t="s">
        <v>2725</v>
      </c>
      <c r="R10" s="21">
        <v>0</v>
      </c>
      <c r="S10" s="2"/>
    </row>
    <row r="11" spans="1:29" s="9" customFormat="1" ht="24" x14ac:dyDescent="0.2">
      <c r="A11" s="7">
        <v>2</v>
      </c>
      <c r="B11" s="18">
        <v>144</v>
      </c>
      <c r="C11" s="108" t="s">
        <v>2667</v>
      </c>
      <c r="D11" s="76">
        <v>48325</v>
      </c>
      <c r="E11" s="108" t="s">
        <v>2667</v>
      </c>
      <c r="F11" s="80" t="s">
        <v>665</v>
      </c>
      <c r="G11" s="79">
        <v>63327.81</v>
      </c>
      <c r="H11" s="29" t="s">
        <v>20</v>
      </c>
      <c r="I11" s="29" t="s">
        <v>19</v>
      </c>
      <c r="J11" s="78" t="s">
        <v>2726</v>
      </c>
      <c r="K11" s="109" t="s">
        <v>2665</v>
      </c>
      <c r="L11" s="32">
        <v>0</v>
      </c>
      <c r="M11" s="32">
        <v>302</v>
      </c>
      <c r="N11" s="109" t="s">
        <v>2677</v>
      </c>
      <c r="O11" s="57">
        <f t="shared" si="0"/>
        <v>63327.81</v>
      </c>
      <c r="P11" s="25">
        <v>207</v>
      </c>
      <c r="Q11" s="110" t="s">
        <v>2725</v>
      </c>
      <c r="R11" s="21">
        <v>0</v>
      </c>
      <c r="S11" s="2"/>
    </row>
    <row r="12" spans="1:29" s="9" customFormat="1" ht="24" x14ac:dyDescent="0.2">
      <c r="A12" s="7">
        <v>3</v>
      </c>
      <c r="B12" s="18">
        <v>94</v>
      </c>
      <c r="C12" s="108" t="s">
        <v>2711</v>
      </c>
      <c r="D12" s="76">
        <v>490851</v>
      </c>
      <c r="E12" s="108" t="s">
        <v>2714</v>
      </c>
      <c r="F12" s="80" t="s">
        <v>128</v>
      </c>
      <c r="G12" s="114">
        <v>505.75</v>
      </c>
      <c r="H12" s="29" t="s">
        <v>20</v>
      </c>
      <c r="I12" s="29" t="s">
        <v>19</v>
      </c>
      <c r="J12" s="80" t="s">
        <v>2727</v>
      </c>
      <c r="K12" s="109" t="s">
        <v>2631</v>
      </c>
      <c r="L12" s="32">
        <v>0</v>
      </c>
      <c r="M12" s="32">
        <v>246</v>
      </c>
      <c r="N12" s="109" t="s">
        <v>2650</v>
      </c>
      <c r="O12" s="57">
        <f t="shared" si="0"/>
        <v>505.75</v>
      </c>
      <c r="P12" s="25">
        <v>208</v>
      </c>
      <c r="Q12" s="110" t="s">
        <v>2725</v>
      </c>
      <c r="R12" s="21">
        <v>0</v>
      </c>
      <c r="S12" s="2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  <mergeCell ref="A6:A8"/>
    <mergeCell ref="B6:C6"/>
    <mergeCell ref="D6:G6"/>
    <mergeCell ref="H6:H8"/>
    <mergeCell ref="I6:I8"/>
  </mergeCells>
  <pageMargins left="0.7" right="0.7" top="0.75" bottom="0.75" header="0.3" footer="0.3"/>
</worksheet>
</file>

<file path=xl/worksheets/sheet2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C2414B-C285-489D-8C17-3DB243E2DF88}">
  <dimension ref="A1:AC15"/>
  <sheetViews>
    <sheetView workbookViewId="0">
      <selection sqref="A1:XFD1048576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>
        <v>106</v>
      </c>
      <c r="C10" s="108" t="s">
        <v>2668</v>
      </c>
      <c r="D10" s="76">
        <v>24005</v>
      </c>
      <c r="E10" s="108" t="s">
        <v>2711</v>
      </c>
      <c r="F10" s="80" t="s">
        <v>2710</v>
      </c>
      <c r="G10" s="79">
        <v>403.3</v>
      </c>
      <c r="H10" s="29" t="s">
        <v>20</v>
      </c>
      <c r="I10" s="29" t="s">
        <v>19</v>
      </c>
      <c r="J10" s="107" t="s">
        <v>2712</v>
      </c>
      <c r="K10" s="109" t="s">
        <v>2631</v>
      </c>
      <c r="L10" s="32">
        <v>0</v>
      </c>
      <c r="M10" s="32">
        <v>457</v>
      </c>
      <c r="N10" s="109" t="s">
        <v>2713</v>
      </c>
      <c r="O10" s="57">
        <f t="shared" ref="O10:O15" si="0">G10</f>
        <v>403.3</v>
      </c>
      <c r="P10" s="25">
        <v>214</v>
      </c>
      <c r="Q10" s="110" t="s">
        <v>2713</v>
      </c>
      <c r="R10" s="21">
        <v>0</v>
      </c>
      <c r="S10" s="2"/>
    </row>
    <row r="11" spans="1:29" s="9" customFormat="1" ht="25.5" x14ac:dyDescent="0.2">
      <c r="A11" s="7">
        <v>2</v>
      </c>
      <c r="B11" s="18">
        <v>76</v>
      </c>
      <c r="C11" s="108" t="s">
        <v>2714</v>
      </c>
      <c r="D11" s="76">
        <v>1506043</v>
      </c>
      <c r="E11" s="108" t="s">
        <v>2615</v>
      </c>
      <c r="F11" s="78" t="s">
        <v>2106</v>
      </c>
      <c r="G11" s="79">
        <f>314.16</f>
        <v>314.16000000000003</v>
      </c>
      <c r="H11" s="29" t="s">
        <v>20</v>
      </c>
      <c r="I11" s="29" t="s">
        <v>19</v>
      </c>
      <c r="J11" s="107" t="s">
        <v>2715</v>
      </c>
      <c r="K11" s="109" t="s">
        <v>2717</v>
      </c>
      <c r="L11" s="32">
        <v>0</v>
      </c>
      <c r="M11" s="32">
        <v>449</v>
      </c>
      <c r="N11" s="109" t="s">
        <v>2718</v>
      </c>
      <c r="O11" s="57">
        <f t="shared" si="0"/>
        <v>314.16000000000003</v>
      </c>
      <c r="P11" s="25">
        <v>215</v>
      </c>
      <c r="Q11" s="110" t="s">
        <v>2713</v>
      </c>
      <c r="R11" s="21">
        <v>0</v>
      </c>
      <c r="S11" s="2"/>
    </row>
    <row r="12" spans="1:29" s="9" customFormat="1" ht="25.5" x14ac:dyDescent="0.2">
      <c r="A12" s="7">
        <v>3</v>
      </c>
      <c r="B12" s="18">
        <v>295</v>
      </c>
      <c r="C12" s="108" t="s">
        <v>2719</v>
      </c>
      <c r="D12" s="76">
        <v>3716422</v>
      </c>
      <c r="E12" s="108" t="s">
        <v>2698</v>
      </c>
      <c r="F12" s="78" t="s">
        <v>2106</v>
      </c>
      <c r="G12" s="79">
        <v>-64.260000000000005</v>
      </c>
      <c r="H12" s="29" t="s">
        <v>20</v>
      </c>
      <c r="I12" s="29" t="s">
        <v>19</v>
      </c>
      <c r="J12" s="107" t="s">
        <v>2716</v>
      </c>
      <c r="K12" s="109" t="s">
        <v>2717</v>
      </c>
      <c r="L12" s="32">
        <v>0</v>
      </c>
      <c r="M12" s="32">
        <v>450</v>
      </c>
      <c r="N12" s="109" t="s">
        <v>2720</v>
      </c>
      <c r="O12" s="57">
        <f t="shared" ref="O12" si="1">G12</f>
        <v>-64.260000000000005</v>
      </c>
      <c r="P12" s="25">
        <v>215</v>
      </c>
      <c r="Q12" s="110" t="s">
        <v>2713</v>
      </c>
      <c r="R12" s="21">
        <v>0</v>
      </c>
      <c r="S12" s="2"/>
    </row>
    <row r="13" spans="1:29" s="9" customFormat="1" ht="25.5" x14ac:dyDescent="0.2">
      <c r="A13" s="7">
        <v>4</v>
      </c>
      <c r="B13" s="18">
        <v>107</v>
      </c>
      <c r="C13" s="108" t="s">
        <v>2668</v>
      </c>
      <c r="D13" s="76">
        <v>9064865865</v>
      </c>
      <c r="E13" s="108" t="s">
        <v>2668</v>
      </c>
      <c r="F13" s="78" t="s">
        <v>217</v>
      </c>
      <c r="G13" s="79">
        <v>6520.39</v>
      </c>
      <c r="H13" s="29" t="s">
        <v>20</v>
      </c>
      <c r="I13" s="29" t="s">
        <v>19</v>
      </c>
      <c r="J13" s="107" t="s">
        <v>2721</v>
      </c>
      <c r="K13" s="109" t="s">
        <v>2670</v>
      </c>
      <c r="L13" s="32">
        <v>0</v>
      </c>
      <c r="M13" s="32">
        <v>266</v>
      </c>
      <c r="N13" s="109" t="s">
        <v>2670</v>
      </c>
      <c r="O13" s="57">
        <f t="shared" si="0"/>
        <v>6520.39</v>
      </c>
      <c r="P13" s="25">
        <v>216</v>
      </c>
      <c r="Q13" s="110" t="s">
        <v>2713</v>
      </c>
      <c r="R13" s="21">
        <v>0</v>
      </c>
      <c r="S13" s="2"/>
    </row>
    <row r="14" spans="1:29" s="9" customFormat="1" ht="38.25" x14ac:dyDescent="0.2">
      <c r="A14" s="7">
        <v>5</v>
      </c>
      <c r="B14" s="18">
        <v>108</v>
      </c>
      <c r="C14" s="108" t="s">
        <v>2668</v>
      </c>
      <c r="D14" s="76">
        <v>240900009</v>
      </c>
      <c r="E14" s="108" t="s">
        <v>2711</v>
      </c>
      <c r="F14" s="78" t="s">
        <v>2159</v>
      </c>
      <c r="G14" s="79">
        <v>39455.699999999997</v>
      </c>
      <c r="H14" s="29" t="s">
        <v>20</v>
      </c>
      <c r="I14" s="29" t="s">
        <v>19</v>
      </c>
      <c r="J14" s="107" t="s">
        <v>2722</v>
      </c>
      <c r="K14" s="109" t="s">
        <v>2631</v>
      </c>
      <c r="L14" s="32">
        <v>0</v>
      </c>
      <c r="M14" s="32">
        <v>244</v>
      </c>
      <c r="N14" s="109" t="s">
        <v>2650</v>
      </c>
      <c r="O14" s="57">
        <f t="shared" si="0"/>
        <v>39455.699999999997</v>
      </c>
      <c r="P14" s="25">
        <v>217</v>
      </c>
      <c r="Q14" s="110" t="s">
        <v>2713</v>
      </c>
      <c r="R14" s="21">
        <v>0</v>
      </c>
      <c r="S14" s="2"/>
    </row>
    <row r="15" spans="1:29" s="9" customFormat="1" ht="25.5" x14ac:dyDescent="0.2">
      <c r="A15" s="7">
        <v>5</v>
      </c>
      <c r="B15" s="18">
        <v>212</v>
      </c>
      <c r="C15" s="108" t="s">
        <v>2695</v>
      </c>
      <c r="D15" s="76">
        <v>240135536</v>
      </c>
      <c r="E15" s="108" t="s">
        <v>2698</v>
      </c>
      <c r="F15" s="80" t="s">
        <v>115</v>
      </c>
      <c r="G15" s="114">
        <v>1261.18</v>
      </c>
      <c r="H15" s="29" t="s">
        <v>20</v>
      </c>
      <c r="I15" s="29" t="s">
        <v>19</v>
      </c>
      <c r="J15" s="107" t="s">
        <v>2723</v>
      </c>
      <c r="K15" s="109" t="s">
        <v>2693</v>
      </c>
      <c r="L15" s="32">
        <v>0</v>
      </c>
      <c r="M15" s="32">
        <v>454</v>
      </c>
      <c r="N15" s="109" t="s">
        <v>2718</v>
      </c>
      <c r="O15" s="57">
        <f t="shared" si="0"/>
        <v>1261.18</v>
      </c>
      <c r="P15" s="25">
        <v>219</v>
      </c>
      <c r="Q15" s="110" t="s">
        <v>2713</v>
      </c>
      <c r="R15" s="21">
        <v>0</v>
      </c>
      <c r="S15" s="2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  <mergeCell ref="A6:A8"/>
    <mergeCell ref="B6:C6"/>
    <mergeCell ref="D6:G6"/>
    <mergeCell ref="H6:H8"/>
    <mergeCell ref="I6:I8"/>
  </mergeCells>
  <pageMargins left="0.7" right="0.7" top="0.75" bottom="0.75" header="0.3" footer="0.3"/>
</worksheet>
</file>

<file path=xl/worksheets/sheet2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0FD77F-C857-4FC4-8118-247BB45CAAFD}">
  <dimension ref="A1:AC15"/>
  <sheetViews>
    <sheetView topLeftCell="A4" workbookViewId="0">
      <selection activeCell="J13" sqref="J13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>
        <v>334</v>
      </c>
      <c r="C10" s="108" t="s">
        <v>2736</v>
      </c>
      <c r="D10" s="76">
        <v>100</v>
      </c>
      <c r="E10" s="108" t="s">
        <v>2611</v>
      </c>
      <c r="F10" s="80" t="s">
        <v>1491</v>
      </c>
      <c r="G10" s="79">
        <v>400</v>
      </c>
      <c r="H10" s="29" t="s">
        <v>20</v>
      </c>
      <c r="I10" s="29" t="s">
        <v>19</v>
      </c>
      <c r="J10" s="107" t="s">
        <v>2737</v>
      </c>
      <c r="K10" s="109" t="s">
        <v>2725</v>
      </c>
      <c r="L10" s="32">
        <v>0</v>
      </c>
      <c r="M10" s="32">
        <v>158</v>
      </c>
      <c r="N10" s="109" t="s">
        <v>2599</v>
      </c>
      <c r="O10" s="57">
        <f t="shared" ref="O10:O15" si="0">G10</f>
        <v>400</v>
      </c>
      <c r="P10" s="25">
        <v>227</v>
      </c>
      <c r="Q10" s="110" t="s">
        <v>2735</v>
      </c>
      <c r="R10" s="21">
        <v>0</v>
      </c>
      <c r="S10" s="2"/>
    </row>
    <row r="11" spans="1:29" s="9" customFormat="1" x14ac:dyDescent="0.2">
      <c r="A11" s="7">
        <v>2</v>
      </c>
      <c r="B11" s="18">
        <v>117</v>
      </c>
      <c r="C11" s="108" t="s">
        <v>2733</v>
      </c>
      <c r="D11" s="76">
        <v>25798</v>
      </c>
      <c r="E11" s="108" t="s">
        <v>2711</v>
      </c>
      <c r="F11" s="80" t="s">
        <v>2731</v>
      </c>
      <c r="G11" s="79">
        <v>321.3</v>
      </c>
      <c r="H11" s="29" t="s">
        <v>20</v>
      </c>
      <c r="I11" s="29" t="s">
        <v>19</v>
      </c>
      <c r="J11" s="107" t="s">
        <v>2741</v>
      </c>
      <c r="K11" s="109" t="s">
        <v>2650</v>
      </c>
      <c r="L11" s="32">
        <v>0</v>
      </c>
      <c r="M11" s="32">
        <v>267</v>
      </c>
      <c r="N11" s="109" t="s">
        <v>2670</v>
      </c>
      <c r="O11" s="57">
        <f t="shared" si="0"/>
        <v>321.3</v>
      </c>
      <c r="P11" s="25">
        <v>228</v>
      </c>
      <c r="Q11" s="110" t="s">
        <v>2735</v>
      </c>
      <c r="R11" s="21">
        <v>0</v>
      </c>
      <c r="S11" s="2"/>
    </row>
    <row r="12" spans="1:29" s="9" customFormat="1" ht="24" x14ac:dyDescent="0.2">
      <c r="A12" s="7">
        <v>3</v>
      </c>
      <c r="B12" s="18">
        <v>125</v>
      </c>
      <c r="C12" s="108" t="s">
        <v>2661</v>
      </c>
      <c r="D12" s="76">
        <v>966</v>
      </c>
      <c r="E12" s="108" t="s">
        <v>2661</v>
      </c>
      <c r="F12" s="80" t="s">
        <v>2732</v>
      </c>
      <c r="G12" s="79">
        <v>238</v>
      </c>
      <c r="H12" s="29" t="s">
        <v>20</v>
      </c>
      <c r="I12" s="29" t="s">
        <v>19</v>
      </c>
      <c r="J12" s="107" t="s">
        <v>2740</v>
      </c>
      <c r="K12" s="109" t="s">
        <v>2659</v>
      </c>
      <c r="L12" s="32">
        <v>0</v>
      </c>
      <c r="M12" s="32">
        <v>301</v>
      </c>
      <c r="N12" s="109" t="s">
        <v>2677</v>
      </c>
      <c r="O12" s="57">
        <f t="shared" si="0"/>
        <v>238</v>
      </c>
      <c r="P12" s="25">
        <v>229</v>
      </c>
      <c r="Q12" s="110" t="s">
        <v>2735</v>
      </c>
      <c r="R12" s="21">
        <v>0</v>
      </c>
      <c r="S12" s="2"/>
    </row>
    <row r="13" spans="1:29" s="9" customFormat="1" x14ac:dyDescent="0.2">
      <c r="A13" s="7">
        <v>4</v>
      </c>
      <c r="B13" s="18">
        <v>119</v>
      </c>
      <c r="C13" s="108" t="s">
        <v>2733</v>
      </c>
      <c r="D13" s="76">
        <v>2174</v>
      </c>
      <c r="E13" s="108" t="s">
        <v>2733</v>
      </c>
      <c r="F13" s="80" t="s">
        <v>419</v>
      </c>
      <c r="G13" s="79">
        <v>2201.5</v>
      </c>
      <c r="H13" s="29" t="s">
        <v>20</v>
      </c>
      <c r="I13" s="29" t="s">
        <v>19</v>
      </c>
      <c r="J13" s="107" t="s">
        <v>2734</v>
      </c>
      <c r="K13" s="109" t="s">
        <v>2650</v>
      </c>
      <c r="L13" s="32">
        <v>0</v>
      </c>
      <c r="M13" s="32">
        <v>253</v>
      </c>
      <c r="N13" s="109" t="s">
        <v>2650</v>
      </c>
      <c r="O13" s="57">
        <f t="shared" si="0"/>
        <v>2201.5</v>
      </c>
      <c r="P13" s="25">
        <v>230</v>
      </c>
      <c r="Q13" s="110" t="s">
        <v>2735</v>
      </c>
      <c r="R13" s="21">
        <v>0</v>
      </c>
      <c r="S13" s="2"/>
    </row>
    <row r="14" spans="1:29" s="9" customFormat="1" ht="24" x14ac:dyDescent="0.2">
      <c r="A14" s="7">
        <v>5</v>
      </c>
      <c r="B14" s="18">
        <v>179</v>
      </c>
      <c r="C14" s="108" t="s">
        <v>2700</v>
      </c>
      <c r="D14" s="76">
        <v>224010828</v>
      </c>
      <c r="E14" s="108" t="s">
        <v>2671</v>
      </c>
      <c r="F14" s="80" t="s">
        <v>1795</v>
      </c>
      <c r="G14" s="114">
        <v>212.5</v>
      </c>
      <c r="H14" s="29" t="s">
        <v>20</v>
      </c>
      <c r="I14" s="29" t="s">
        <v>19</v>
      </c>
      <c r="J14" s="107" t="s">
        <v>2738</v>
      </c>
      <c r="K14" s="109" t="s">
        <v>2739</v>
      </c>
      <c r="L14" s="32">
        <v>0</v>
      </c>
      <c r="M14" s="32">
        <v>466</v>
      </c>
      <c r="N14" s="109" t="s">
        <v>2718</v>
      </c>
      <c r="O14" s="57">
        <f t="shared" si="0"/>
        <v>212.5</v>
      </c>
      <c r="P14" s="25">
        <v>231</v>
      </c>
      <c r="Q14" s="110" t="s">
        <v>2735</v>
      </c>
      <c r="R14" s="21">
        <v>0</v>
      </c>
      <c r="S14" s="2"/>
    </row>
    <row r="15" spans="1:29" s="9" customFormat="1" ht="25.5" x14ac:dyDescent="0.2">
      <c r="A15" s="7">
        <v>6</v>
      </c>
      <c r="B15" s="18">
        <v>211</v>
      </c>
      <c r="C15" s="108" t="s">
        <v>2695</v>
      </c>
      <c r="D15" s="76">
        <v>10984303</v>
      </c>
      <c r="E15" s="108" t="s">
        <v>2671</v>
      </c>
      <c r="F15" s="80" t="s">
        <v>2283</v>
      </c>
      <c r="G15" s="114">
        <v>282.02999999999997</v>
      </c>
      <c r="H15" s="29" t="s">
        <v>20</v>
      </c>
      <c r="I15" s="29" t="s">
        <v>19</v>
      </c>
      <c r="J15" s="107" t="s">
        <v>2742</v>
      </c>
      <c r="K15" s="109" t="s">
        <v>2697</v>
      </c>
      <c r="L15" s="32">
        <v>0</v>
      </c>
      <c r="M15" s="32">
        <v>455</v>
      </c>
      <c r="N15" s="109" t="s">
        <v>2718</v>
      </c>
      <c r="O15" s="57">
        <f t="shared" si="0"/>
        <v>282.02999999999997</v>
      </c>
      <c r="P15" s="25">
        <v>226</v>
      </c>
      <c r="Q15" s="110" t="s">
        <v>2735</v>
      </c>
      <c r="R15" s="21">
        <v>0</v>
      </c>
      <c r="S15" s="2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  <mergeCell ref="A6:A8"/>
    <mergeCell ref="B6:C6"/>
    <mergeCell ref="D6:G6"/>
    <mergeCell ref="H6:H8"/>
    <mergeCell ref="I6:I8"/>
  </mergeCells>
  <pageMargins left="0.7" right="0.7" top="0.75" bottom="0.75" header="0.3" footer="0.3"/>
</worksheet>
</file>

<file path=xl/worksheets/sheet2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04A417-5B68-4B44-9ACB-E2029ADFF9FA}">
  <dimension ref="A1:AC20"/>
  <sheetViews>
    <sheetView topLeftCell="A5" workbookViewId="0">
      <selection activeCell="E11" sqref="E11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38.25" x14ac:dyDescent="0.2">
      <c r="A10" s="7">
        <v>1</v>
      </c>
      <c r="B10" s="18">
        <v>322</v>
      </c>
      <c r="C10" s="108" t="s">
        <v>2736</v>
      </c>
      <c r="D10" s="76">
        <v>124466</v>
      </c>
      <c r="E10" s="108" t="s">
        <v>2743</v>
      </c>
      <c r="F10" s="80" t="s">
        <v>71</v>
      </c>
      <c r="G10" s="79">
        <v>1345.49</v>
      </c>
      <c r="H10" s="29" t="s">
        <v>20</v>
      </c>
      <c r="I10" s="29" t="s">
        <v>19</v>
      </c>
      <c r="J10" s="107" t="s">
        <v>2744</v>
      </c>
      <c r="K10" s="109" t="s">
        <v>2730</v>
      </c>
      <c r="L10" s="32">
        <v>0</v>
      </c>
      <c r="M10" s="32">
        <v>482</v>
      </c>
      <c r="N10" s="109" t="s">
        <v>2725</v>
      </c>
      <c r="O10" s="57">
        <f t="shared" ref="O10:O20" si="0">G10</f>
        <v>1345.49</v>
      </c>
      <c r="P10" s="25">
        <v>232</v>
      </c>
      <c r="Q10" s="110" t="s">
        <v>2745</v>
      </c>
      <c r="R10" s="21">
        <v>0</v>
      </c>
      <c r="S10" s="2"/>
    </row>
    <row r="11" spans="1:29" s="9" customFormat="1" ht="38.25" x14ac:dyDescent="0.2">
      <c r="A11" s="7">
        <v>2</v>
      </c>
      <c r="B11" s="18">
        <v>320</v>
      </c>
      <c r="C11" s="108" t="s">
        <v>2736</v>
      </c>
      <c r="D11" s="76">
        <v>123926</v>
      </c>
      <c r="E11" s="108" t="s">
        <v>2746</v>
      </c>
      <c r="F11" s="80" t="s">
        <v>71</v>
      </c>
      <c r="G11" s="79">
        <v>1406.77</v>
      </c>
      <c r="H11" s="29" t="s">
        <v>20</v>
      </c>
      <c r="I11" s="29" t="s">
        <v>19</v>
      </c>
      <c r="J11" s="107" t="s">
        <v>2747</v>
      </c>
      <c r="K11" s="109" t="s">
        <v>2730</v>
      </c>
      <c r="L11" s="32">
        <v>0</v>
      </c>
      <c r="M11" s="32">
        <v>483</v>
      </c>
      <c r="N11" s="109" t="s">
        <v>2725</v>
      </c>
      <c r="O11" s="57">
        <f t="shared" ref="O11:O13" si="1">G11</f>
        <v>1406.77</v>
      </c>
      <c r="P11" s="25">
        <v>232</v>
      </c>
      <c r="Q11" s="110" t="s">
        <v>2745</v>
      </c>
      <c r="R11" s="21">
        <v>0</v>
      </c>
      <c r="S11" s="2"/>
    </row>
    <row r="12" spans="1:29" s="9" customFormat="1" ht="38.25" x14ac:dyDescent="0.2">
      <c r="A12" s="7">
        <v>3</v>
      </c>
      <c r="B12" s="18">
        <v>321</v>
      </c>
      <c r="C12" s="108" t="s">
        <v>2736</v>
      </c>
      <c r="D12" s="76">
        <v>123401</v>
      </c>
      <c r="E12" s="108" t="s">
        <v>2748</v>
      </c>
      <c r="F12" s="80" t="s">
        <v>71</v>
      </c>
      <c r="G12" s="79">
        <v>1270.4100000000001</v>
      </c>
      <c r="H12" s="29" t="s">
        <v>20</v>
      </c>
      <c r="I12" s="29" t="s">
        <v>19</v>
      </c>
      <c r="J12" s="107" t="s">
        <v>2749</v>
      </c>
      <c r="K12" s="109" t="s">
        <v>2730</v>
      </c>
      <c r="L12" s="32">
        <v>0</v>
      </c>
      <c r="M12" s="32">
        <v>484</v>
      </c>
      <c r="N12" s="109" t="s">
        <v>2725</v>
      </c>
      <c r="O12" s="57">
        <f t="shared" si="1"/>
        <v>1270.4100000000001</v>
      </c>
      <c r="P12" s="25">
        <v>232</v>
      </c>
      <c r="Q12" s="110" t="s">
        <v>2745</v>
      </c>
      <c r="R12" s="21">
        <v>0</v>
      </c>
      <c r="S12" s="2"/>
    </row>
    <row r="13" spans="1:29" s="9" customFormat="1" ht="38.25" x14ac:dyDescent="0.2">
      <c r="A13" s="7">
        <v>4</v>
      </c>
      <c r="B13" s="18">
        <v>319</v>
      </c>
      <c r="C13" s="108" t="s">
        <v>2736</v>
      </c>
      <c r="D13" s="76">
        <v>122970</v>
      </c>
      <c r="E13" s="108" t="s">
        <v>2750</v>
      </c>
      <c r="F13" s="80" t="s">
        <v>71</v>
      </c>
      <c r="G13" s="79">
        <f>393.58</f>
        <v>393.58</v>
      </c>
      <c r="H13" s="29" t="s">
        <v>20</v>
      </c>
      <c r="I13" s="29" t="s">
        <v>19</v>
      </c>
      <c r="J13" s="107" t="s">
        <v>2751</v>
      </c>
      <c r="K13" s="109" t="s">
        <v>2730</v>
      </c>
      <c r="L13" s="32">
        <v>0</v>
      </c>
      <c r="M13" s="32">
        <v>481</v>
      </c>
      <c r="N13" s="109" t="s">
        <v>2725</v>
      </c>
      <c r="O13" s="57">
        <f t="shared" si="1"/>
        <v>393.58</v>
      </c>
      <c r="P13" s="25">
        <v>232</v>
      </c>
      <c r="Q13" s="110" t="s">
        <v>2745</v>
      </c>
      <c r="R13" s="21">
        <v>0</v>
      </c>
      <c r="S13" s="2"/>
    </row>
    <row r="14" spans="1:29" s="9" customFormat="1" x14ac:dyDescent="0.2">
      <c r="A14" s="7">
        <v>5</v>
      </c>
      <c r="B14" s="18">
        <v>342</v>
      </c>
      <c r="C14" s="108" t="s">
        <v>2736</v>
      </c>
      <c r="D14" s="76">
        <v>126</v>
      </c>
      <c r="E14" s="108" t="s">
        <v>2752</v>
      </c>
      <c r="F14" s="78" t="s">
        <v>1491</v>
      </c>
      <c r="G14" s="79">
        <v>26232.16</v>
      </c>
      <c r="H14" s="29" t="s">
        <v>20</v>
      </c>
      <c r="I14" s="29" t="s">
        <v>19</v>
      </c>
      <c r="J14" s="107" t="s">
        <v>2753</v>
      </c>
      <c r="K14" s="109" t="s">
        <v>2725</v>
      </c>
      <c r="L14" s="32">
        <v>0</v>
      </c>
      <c r="M14" s="32">
        <v>480</v>
      </c>
      <c r="N14" s="109" t="s">
        <v>2725</v>
      </c>
      <c r="O14" s="57">
        <f t="shared" si="0"/>
        <v>26232.16</v>
      </c>
      <c r="P14" s="25">
        <v>233</v>
      </c>
      <c r="Q14" s="110" t="s">
        <v>2745</v>
      </c>
      <c r="R14" s="21">
        <v>0</v>
      </c>
      <c r="S14" s="2"/>
    </row>
    <row r="15" spans="1:29" s="9" customFormat="1" ht="25.5" x14ac:dyDescent="0.2">
      <c r="A15" s="7">
        <v>6</v>
      </c>
      <c r="B15" s="18">
        <v>341</v>
      </c>
      <c r="C15" s="108" t="s">
        <v>2736</v>
      </c>
      <c r="D15" s="76">
        <v>125</v>
      </c>
      <c r="E15" s="108" t="s">
        <v>2752</v>
      </c>
      <c r="F15" s="78" t="s">
        <v>1491</v>
      </c>
      <c r="G15" s="79">
        <f>1052.9</f>
        <v>1052.9000000000001</v>
      </c>
      <c r="H15" s="29" t="s">
        <v>20</v>
      </c>
      <c r="I15" s="29" t="s">
        <v>19</v>
      </c>
      <c r="J15" s="107" t="s">
        <v>2754</v>
      </c>
      <c r="K15" s="109" t="s">
        <v>2725</v>
      </c>
      <c r="L15" s="32">
        <v>0</v>
      </c>
      <c r="M15" s="32">
        <v>479</v>
      </c>
      <c r="N15" s="109" t="s">
        <v>2725</v>
      </c>
      <c r="O15" s="57">
        <f t="shared" ref="O15" si="2">G15</f>
        <v>1052.9000000000001</v>
      </c>
      <c r="P15" s="25">
        <v>233</v>
      </c>
      <c r="Q15" s="110" t="s">
        <v>2745</v>
      </c>
      <c r="R15" s="21">
        <v>0</v>
      </c>
      <c r="S15" s="2"/>
    </row>
    <row r="16" spans="1:29" s="9" customFormat="1" x14ac:dyDescent="0.2">
      <c r="A16" s="7">
        <v>7</v>
      </c>
      <c r="B16" s="18">
        <v>168</v>
      </c>
      <c r="C16" s="108" t="s">
        <v>2755</v>
      </c>
      <c r="D16" s="76">
        <v>7333</v>
      </c>
      <c r="E16" s="108" t="s">
        <v>2225</v>
      </c>
      <c r="F16" s="78" t="s">
        <v>1056</v>
      </c>
      <c r="G16" s="79">
        <v>-2649.93</v>
      </c>
      <c r="H16" s="29" t="s">
        <v>20</v>
      </c>
      <c r="I16" s="29" t="s">
        <v>19</v>
      </c>
      <c r="J16" s="107" t="s">
        <v>2756</v>
      </c>
      <c r="K16" s="109" t="s">
        <v>2677</v>
      </c>
      <c r="L16" s="32">
        <v>0</v>
      </c>
      <c r="M16" s="32">
        <v>468</v>
      </c>
      <c r="N16" s="109" t="s">
        <v>2718</v>
      </c>
      <c r="O16" s="57">
        <f t="shared" si="0"/>
        <v>-2649.93</v>
      </c>
      <c r="P16" s="25">
        <v>234</v>
      </c>
      <c r="Q16" s="110" t="s">
        <v>2745</v>
      </c>
      <c r="R16" s="21">
        <v>0</v>
      </c>
      <c r="S16" s="2"/>
    </row>
    <row r="17" spans="1:19" s="9" customFormat="1" x14ac:dyDescent="0.2">
      <c r="A17" s="7">
        <v>8</v>
      </c>
      <c r="B17" s="18">
        <v>5087</v>
      </c>
      <c r="C17" s="108" t="s">
        <v>2303</v>
      </c>
      <c r="D17" s="76">
        <v>7334</v>
      </c>
      <c r="E17" s="108" t="s">
        <v>2225</v>
      </c>
      <c r="F17" s="78" t="s">
        <v>1056</v>
      </c>
      <c r="G17" s="79">
        <v>354.64</v>
      </c>
      <c r="H17" s="29" t="s">
        <v>20</v>
      </c>
      <c r="I17" s="29" t="s">
        <v>19</v>
      </c>
      <c r="J17" s="107" t="s">
        <v>2757</v>
      </c>
      <c r="K17" s="109" t="s">
        <v>2331</v>
      </c>
      <c r="L17" s="32">
        <v>0</v>
      </c>
      <c r="M17" s="32">
        <v>3031</v>
      </c>
      <c r="N17" s="109" t="s">
        <v>2374</v>
      </c>
      <c r="O17" s="57">
        <f t="shared" si="0"/>
        <v>354.64</v>
      </c>
      <c r="P17" s="25">
        <v>234</v>
      </c>
      <c r="Q17" s="110" t="s">
        <v>2745</v>
      </c>
      <c r="R17" s="21">
        <v>0</v>
      </c>
      <c r="S17" s="2"/>
    </row>
    <row r="18" spans="1:19" s="9" customFormat="1" x14ac:dyDescent="0.2">
      <c r="A18" s="7">
        <v>9</v>
      </c>
      <c r="B18" s="18">
        <v>184</v>
      </c>
      <c r="C18" s="108" t="s">
        <v>2700</v>
      </c>
      <c r="D18" s="76">
        <v>7451</v>
      </c>
      <c r="E18" s="108" t="s">
        <v>2671</v>
      </c>
      <c r="F18" s="80" t="s">
        <v>1056</v>
      </c>
      <c r="G18" s="114">
        <v>-947.61</v>
      </c>
      <c r="H18" s="29" t="s">
        <v>20</v>
      </c>
      <c r="I18" s="29" t="s">
        <v>19</v>
      </c>
      <c r="J18" s="107" t="s">
        <v>2368</v>
      </c>
      <c r="K18" s="109" t="s">
        <v>881</v>
      </c>
      <c r="L18" s="32">
        <v>0</v>
      </c>
      <c r="M18" s="32">
        <v>477</v>
      </c>
      <c r="N18" s="109" t="s">
        <v>2718</v>
      </c>
      <c r="O18" s="57">
        <f t="shared" si="0"/>
        <v>-947.61</v>
      </c>
      <c r="P18" s="25">
        <v>234</v>
      </c>
      <c r="Q18" s="110" t="s">
        <v>2745</v>
      </c>
      <c r="R18" s="21">
        <v>0</v>
      </c>
      <c r="S18" s="2"/>
    </row>
    <row r="19" spans="1:19" s="9" customFormat="1" x14ac:dyDescent="0.2">
      <c r="A19" s="7">
        <v>10</v>
      </c>
      <c r="B19" s="18">
        <v>141</v>
      </c>
      <c r="C19" s="108" t="s">
        <v>2667</v>
      </c>
      <c r="D19" s="76">
        <v>7404</v>
      </c>
      <c r="E19" s="108" t="s">
        <v>703</v>
      </c>
      <c r="F19" s="80" t="s">
        <v>1056</v>
      </c>
      <c r="G19" s="114">
        <v>473.3</v>
      </c>
      <c r="H19" s="29" t="s">
        <v>20</v>
      </c>
      <c r="I19" s="29" t="s">
        <v>19</v>
      </c>
      <c r="J19" s="107" t="s">
        <v>2757</v>
      </c>
      <c r="K19" s="109" t="s">
        <v>2665</v>
      </c>
      <c r="L19" s="32">
        <v>0</v>
      </c>
      <c r="M19" s="32">
        <v>314</v>
      </c>
      <c r="N19" s="109" t="s">
        <v>2677</v>
      </c>
      <c r="O19" s="57">
        <f t="shared" si="0"/>
        <v>473.3</v>
      </c>
      <c r="P19" s="25">
        <v>234</v>
      </c>
      <c r="Q19" s="110" t="s">
        <v>2745</v>
      </c>
      <c r="R19" s="21">
        <v>0</v>
      </c>
      <c r="S19" s="2"/>
    </row>
    <row r="20" spans="1:19" s="9" customFormat="1" x14ac:dyDescent="0.2">
      <c r="A20" s="7">
        <v>11</v>
      </c>
      <c r="B20" s="18">
        <v>170</v>
      </c>
      <c r="C20" s="108" t="s">
        <v>2755</v>
      </c>
      <c r="D20" s="76">
        <v>7447</v>
      </c>
      <c r="E20" s="108" t="s">
        <v>2671</v>
      </c>
      <c r="F20" s="80" t="s">
        <v>1056</v>
      </c>
      <c r="G20" s="114">
        <v>27764.73</v>
      </c>
      <c r="H20" s="29" t="s">
        <v>20</v>
      </c>
      <c r="I20" s="29" t="s">
        <v>19</v>
      </c>
      <c r="J20" s="107" t="s">
        <v>2758</v>
      </c>
      <c r="K20" s="109" t="s">
        <v>2691</v>
      </c>
      <c r="L20" s="32">
        <v>0</v>
      </c>
      <c r="M20" s="32">
        <v>467</v>
      </c>
      <c r="N20" s="109" t="s">
        <v>2718</v>
      </c>
      <c r="O20" s="57">
        <f t="shared" si="0"/>
        <v>27764.73</v>
      </c>
      <c r="P20" s="25">
        <v>234</v>
      </c>
      <c r="Q20" s="110" t="s">
        <v>2745</v>
      </c>
      <c r="R20" s="21">
        <v>0</v>
      </c>
      <c r="S20" s="2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  <mergeCell ref="A6:A8"/>
    <mergeCell ref="B6:C6"/>
    <mergeCell ref="D6:G6"/>
    <mergeCell ref="H6:H8"/>
    <mergeCell ref="I6:I8"/>
  </mergeCells>
  <phoneticPr fontId="28" type="noConversion"/>
  <pageMargins left="0.7" right="0.7" top="0.75" bottom="0.75" header="0.3" footer="0.3"/>
</worksheet>
</file>

<file path=xl/worksheets/sheet2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98DAA0-E819-45DF-9669-AFEB94CA7F77}">
  <dimension ref="A1:AC68"/>
  <sheetViews>
    <sheetView topLeftCell="A7" workbookViewId="0">
      <selection activeCell="G65" sqref="G65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4.710937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>
        <v>135</v>
      </c>
      <c r="C10" s="108" t="s">
        <v>2667</v>
      </c>
      <c r="D10" s="76">
        <v>24006</v>
      </c>
      <c r="E10" s="108" t="s">
        <v>2681</v>
      </c>
      <c r="F10" s="80" t="s">
        <v>2710</v>
      </c>
      <c r="G10" s="79">
        <v>781.53</v>
      </c>
      <c r="H10" s="29" t="s">
        <v>20</v>
      </c>
      <c r="I10" s="29" t="s">
        <v>19</v>
      </c>
      <c r="J10" s="107" t="s">
        <v>2759</v>
      </c>
      <c r="K10" s="109" t="s">
        <v>2659</v>
      </c>
      <c r="L10" s="32">
        <v>0</v>
      </c>
      <c r="M10" s="32">
        <v>303</v>
      </c>
      <c r="N10" s="109" t="s">
        <v>2677</v>
      </c>
      <c r="O10" s="57">
        <f t="shared" ref="O10:O27" si="0">G10</f>
        <v>781.53</v>
      </c>
      <c r="P10" s="25">
        <v>241</v>
      </c>
      <c r="Q10" s="110" t="s">
        <v>2760</v>
      </c>
      <c r="R10" s="21">
        <v>0</v>
      </c>
      <c r="S10" s="2"/>
    </row>
    <row r="11" spans="1:29" s="9" customFormat="1" x14ac:dyDescent="0.2">
      <c r="A11" s="7">
        <v>2</v>
      </c>
      <c r="B11" s="18">
        <v>281</v>
      </c>
      <c r="C11" s="108" t="s">
        <v>2629</v>
      </c>
      <c r="D11" s="76">
        <v>99</v>
      </c>
      <c r="E11" s="108" t="s">
        <v>2698</v>
      </c>
      <c r="F11" s="80" t="s">
        <v>207</v>
      </c>
      <c r="G11" s="79">
        <v>25312.44</v>
      </c>
      <c r="H11" s="29" t="s">
        <v>20</v>
      </c>
      <c r="I11" s="29" t="s">
        <v>19</v>
      </c>
      <c r="J11" s="107" t="s">
        <v>2761</v>
      </c>
      <c r="K11" s="109" t="s">
        <v>2762</v>
      </c>
      <c r="L11" s="32">
        <v>0</v>
      </c>
      <c r="M11" s="32">
        <v>456</v>
      </c>
      <c r="N11" s="109" t="s">
        <v>2718</v>
      </c>
      <c r="O11" s="57">
        <f t="shared" si="0"/>
        <v>25312.44</v>
      </c>
      <c r="P11" s="25">
        <v>242</v>
      </c>
      <c r="Q11" s="110" t="s">
        <v>2760</v>
      </c>
      <c r="R11" s="21">
        <v>0</v>
      </c>
      <c r="S11" s="2"/>
    </row>
    <row r="12" spans="1:29" s="9" customFormat="1" ht="25.5" x14ac:dyDescent="0.2">
      <c r="A12" s="7">
        <v>3</v>
      </c>
      <c r="B12" s="18">
        <v>150</v>
      </c>
      <c r="C12" s="108" t="s">
        <v>2671</v>
      </c>
      <c r="D12" s="76">
        <v>126</v>
      </c>
      <c r="E12" s="108" t="s">
        <v>2667</v>
      </c>
      <c r="F12" s="80" t="s">
        <v>220</v>
      </c>
      <c r="G12" s="112">
        <v>511.17</v>
      </c>
      <c r="H12" s="29" t="s">
        <v>20</v>
      </c>
      <c r="I12" s="29" t="s">
        <v>19</v>
      </c>
      <c r="J12" s="107" t="s">
        <v>2763</v>
      </c>
      <c r="K12" s="109" t="s">
        <v>2677</v>
      </c>
      <c r="L12" s="32">
        <v>0</v>
      </c>
      <c r="M12" s="32">
        <v>361</v>
      </c>
      <c r="N12" s="109" t="s">
        <v>2697</v>
      </c>
      <c r="O12" s="57">
        <f t="shared" si="0"/>
        <v>511.17</v>
      </c>
      <c r="P12" s="25">
        <v>243</v>
      </c>
      <c r="Q12" s="110" t="s">
        <v>2760</v>
      </c>
      <c r="R12" s="21">
        <v>0</v>
      </c>
      <c r="S12" s="2"/>
    </row>
    <row r="13" spans="1:29" s="9" customFormat="1" ht="25.5" x14ac:dyDescent="0.2">
      <c r="A13" s="7">
        <v>4</v>
      </c>
      <c r="B13" s="18">
        <v>133</v>
      </c>
      <c r="C13" s="108" t="s">
        <v>2681</v>
      </c>
      <c r="D13" s="76">
        <v>2014568</v>
      </c>
      <c r="E13" s="108" t="s">
        <v>2681</v>
      </c>
      <c r="F13" s="80" t="s">
        <v>1731</v>
      </c>
      <c r="G13" s="112">
        <f>892.5</f>
        <v>892.5</v>
      </c>
      <c r="H13" s="29" t="s">
        <v>20</v>
      </c>
      <c r="I13" s="29" t="s">
        <v>19</v>
      </c>
      <c r="J13" s="107" t="s">
        <v>2764</v>
      </c>
      <c r="K13" s="109" t="s">
        <v>2659</v>
      </c>
      <c r="L13" s="32">
        <v>0</v>
      </c>
      <c r="M13" s="32">
        <v>305</v>
      </c>
      <c r="N13" s="109" t="s">
        <v>2677</v>
      </c>
      <c r="O13" s="57">
        <f t="shared" si="0"/>
        <v>892.5</v>
      </c>
      <c r="P13" s="25">
        <v>244</v>
      </c>
      <c r="Q13" s="110" t="s">
        <v>2760</v>
      </c>
      <c r="R13" s="21">
        <v>0</v>
      </c>
      <c r="S13" s="2"/>
    </row>
    <row r="14" spans="1:29" s="9" customFormat="1" ht="25.5" x14ac:dyDescent="0.2">
      <c r="A14" s="7">
        <v>5</v>
      </c>
      <c r="B14" s="18">
        <v>134</v>
      </c>
      <c r="C14" s="108" t="s">
        <v>2667</v>
      </c>
      <c r="D14" s="76">
        <v>2014569</v>
      </c>
      <c r="E14" s="108" t="s">
        <v>2681</v>
      </c>
      <c r="F14" s="80" t="s">
        <v>1731</v>
      </c>
      <c r="G14" s="112">
        <v>2118.4</v>
      </c>
      <c r="H14" s="29" t="s">
        <v>20</v>
      </c>
      <c r="I14" s="29" t="s">
        <v>19</v>
      </c>
      <c r="J14" s="107" t="s">
        <v>2764</v>
      </c>
      <c r="K14" s="109" t="s">
        <v>2659</v>
      </c>
      <c r="L14" s="32">
        <v>0</v>
      </c>
      <c r="M14" s="32">
        <v>304</v>
      </c>
      <c r="N14" s="109" t="s">
        <v>2677</v>
      </c>
      <c r="O14" s="57">
        <f t="shared" ref="O14" si="1">G14</f>
        <v>2118.4</v>
      </c>
      <c r="P14" s="25">
        <v>244</v>
      </c>
      <c r="Q14" s="110" t="s">
        <v>2760</v>
      </c>
      <c r="R14" s="21">
        <v>0</v>
      </c>
      <c r="S14" s="2"/>
    </row>
    <row r="15" spans="1:29" s="9" customFormat="1" ht="25.5" x14ac:dyDescent="0.2">
      <c r="A15" s="7">
        <v>6</v>
      </c>
      <c r="B15" s="18">
        <v>182</v>
      </c>
      <c r="C15" s="108" t="s">
        <v>2700</v>
      </c>
      <c r="D15" s="76">
        <v>24000750</v>
      </c>
      <c r="E15" s="108" t="s">
        <v>2667</v>
      </c>
      <c r="F15" s="80" t="s">
        <v>317</v>
      </c>
      <c r="G15" s="114">
        <v>3031.03</v>
      </c>
      <c r="H15" s="29" t="s">
        <v>20</v>
      </c>
      <c r="I15" s="29" t="s">
        <v>19</v>
      </c>
      <c r="J15" s="107" t="s">
        <v>2765</v>
      </c>
      <c r="K15" s="109" t="s">
        <v>2701</v>
      </c>
      <c r="L15" s="32">
        <v>0</v>
      </c>
      <c r="M15" s="32">
        <v>340</v>
      </c>
      <c r="N15" s="109" t="s">
        <v>2691</v>
      </c>
      <c r="O15" s="57">
        <f t="shared" si="0"/>
        <v>3031.03</v>
      </c>
      <c r="P15" s="25">
        <v>245</v>
      </c>
      <c r="Q15" s="110" t="s">
        <v>2760</v>
      </c>
      <c r="R15" s="21">
        <v>0</v>
      </c>
      <c r="S15" s="2"/>
    </row>
    <row r="16" spans="1:29" s="9" customFormat="1" x14ac:dyDescent="0.2">
      <c r="A16" s="7">
        <v>7</v>
      </c>
      <c r="B16" s="18">
        <v>137</v>
      </c>
      <c r="C16" s="108" t="s">
        <v>2667</v>
      </c>
      <c r="D16" s="76">
        <v>15242</v>
      </c>
      <c r="E16" s="108" t="s">
        <v>2733</v>
      </c>
      <c r="F16" s="80" t="s">
        <v>148</v>
      </c>
      <c r="G16" s="114">
        <v>1235.47</v>
      </c>
      <c r="H16" s="29" t="s">
        <v>20</v>
      </c>
      <c r="I16" s="29" t="s">
        <v>19</v>
      </c>
      <c r="J16" s="107" t="s">
        <v>1827</v>
      </c>
      <c r="K16" s="109" t="s">
        <v>2659</v>
      </c>
      <c r="L16" s="32">
        <v>0</v>
      </c>
      <c r="M16" s="32">
        <v>278</v>
      </c>
      <c r="N16" s="109" t="s">
        <v>2659</v>
      </c>
      <c r="O16" s="57">
        <f t="shared" si="0"/>
        <v>1235.47</v>
      </c>
      <c r="P16" s="25">
        <v>249</v>
      </c>
      <c r="Q16" s="110" t="s">
        <v>2760</v>
      </c>
      <c r="R16" s="21">
        <v>0</v>
      </c>
      <c r="S16" s="2"/>
    </row>
    <row r="17" spans="1:19" s="9" customFormat="1" x14ac:dyDescent="0.2">
      <c r="A17" s="7">
        <v>8</v>
      </c>
      <c r="B17" s="18">
        <v>138</v>
      </c>
      <c r="C17" s="108" t="s">
        <v>2667</v>
      </c>
      <c r="D17" s="76">
        <v>142102</v>
      </c>
      <c r="E17" s="108" t="s">
        <v>2733</v>
      </c>
      <c r="F17" s="80" t="s">
        <v>148</v>
      </c>
      <c r="G17" s="114">
        <v>2007.8</v>
      </c>
      <c r="H17" s="29" t="s">
        <v>20</v>
      </c>
      <c r="I17" s="29" t="s">
        <v>19</v>
      </c>
      <c r="J17" s="107" t="s">
        <v>1827</v>
      </c>
      <c r="K17" s="109" t="s">
        <v>2659</v>
      </c>
      <c r="L17" s="32">
        <v>0</v>
      </c>
      <c r="M17" s="32">
        <v>280</v>
      </c>
      <c r="N17" s="109" t="s">
        <v>2659</v>
      </c>
      <c r="O17" s="57">
        <f t="shared" si="0"/>
        <v>2007.8</v>
      </c>
      <c r="P17" s="25">
        <v>249</v>
      </c>
      <c r="Q17" s="110" t="s">
        <v>2760</v>
      </c>
      <c r="R17" s="21">
        <v>0</v>
      </c>
      <c r="S17" s="2"/>
    </row>
    <row r="18" spans="1:19" s="9" customFormat="1" x14ac:dyDescent="0.2">
      <c r="A18" s="7">
        <v>9</v>
      </c>
      <c r="B18" s="18">
        <v>120</v>
      </c>
      <c r="C18" s="108" t="s">
        <v>2733</v>
      </c>
      <c r="D18" s="76">
        <v>142089</v>
      </c>
      <c r="E18" s="108" t="s">
        <v>2668</v>
      </c>
      <c r="F18" s="80" t="s">
        <v>148</v>
      </c>
      <c r="G18" s="114">
        <v>2149.86</v>
      </c>
      <c r="H18" s="29" t="s">
        <v>20</v>
      </c>
      <c r="I18" s="29" t="s">
        <v>19</v>
      </c>
      <c r="J18" s="107" t="s">
        <v>1827</v>
      </c>
      <c r="K18" s="109" t="s">
        <v>2670</v>
      </c>
      <c r="L18" s="32">
        <v>0</v>
      </c>
      <c r="M18" s="32">
        <v>268</v>
      </c>
      <c r="N18" s="109" t="s">
        <v>2670</v>
      </c>
      <c r="O18" s="57">
        <f t="shared" si="0"/>
        <v>2149.86</v>
      </c>
      <c r="P18" s="25">
        <v>249</v>
      </c>
      <c r="Q18" s="110" t="s">
        <v>2760</v>
      </c>
      <c r="R18" s="21">
        <v>0</v>
      </c>
      <c r="S18" s="2"/>
    </row>
    <row r="19" spans="1:19" s="9" customFormat="1" x14ac:dyDescent="0.2">
      <c r="A19" s="7">
        <v>10</v>
      </c>
      <c r="B19" s="18">
        <v>118</v>
      </c>
      <c r="C19" s="108" t="s">
        <v>2733</v>
      </c>
      <c r="D19" s="76">
        <v>142057</v>
      </c>
      <c r="E19" s="108" t="s">
        <v>2711</v>
      </c>
      <c r="F19" s="80" t="s">
        <v>148</v>
      </c>
      <c r="G19" s="114">
        <v>3379.86</v>
      </c>
      <c r="H19" s="29" t="s">
        <v>20</v>
      </c>
      <c r="I19" s="29" t="s">
        <v>19</v>
      </c>
      <c r="J19" s="107" t="s">
        <v>1827</v>
      </c>
      <c r="K19" s="109" t="s">
        <v>2650</v>
      </c>
      <c r="L19" s="32">
        <v>0</v>
      </c>
      <c r="M19" s="32">
        <v>250</v>
      </c>
      <c r="N19" s="109" t="s">
        <v>2650</v>
      </c>
      <c r="O19" s="57">
        <f t="shared" si="0"/>
        <v>3379.86</v>
      </c>
      <c r="P19" s="25">
        <v>249</v>
      </c>
      <c r="Q19" s="110" t="s">
        <v>2760</v>
      </c>
      <c r="R19" s="21">
        <v>0</v>
      </c>
      <c r="S19" s="2"/>
    </row>
    <row r="20" spans="1:19" s="9" customFormat="1" x14ac:dyDescent="0.2">
      <c r="A20" s="7">
        <v>11</v>
      </c>
      <c r="B20" s="18">
        <v>435</v>
      </c>
      <c r="C20" s="108" t="s">
        <v>2766</v>
      </c>
      <c r="D20" s="76">
        <v>7499</v>
      </c>
      <c r="E20" s="108" t="s">
        <v>2767</v>
      </c>
      <c r="F20" s="80" t="s">
        <v>1690</v>
      </c>
      <c r="G20" s="114">
        <v>-1532.76</v>
      </c>
      <c r="H20" s="29" t="s">
        <v>20</v>
      </c>
      <c r="I20" s="29" t="s">
        <v>19</v>
      </c>
      <c r="J20" s="80" t="s">
        <v>1827</v>
      </c>
      <c r="K20" s="109" t="s">
        <v>2735</v>
      </c>
      <c r="L20" s="32">
        <v>0</v>
      </c>
      <c r="M20" s="32">
        <v>530</v>
      </c>
      <c r="N20" s="109" t="s">
        <v>2745</v>
      </c>
      <c r="O20" s="57">
        <f t="shared" si="0"/>
        <v>-1532.76</v>
      </c>
      <c r="P20" s="25">
        <v>246</v>
      </c>
      <c r="Q20" s="110" t="s">
        <v>2760</v>
      </c>
      <c r="R20" s="21">
        <v>0</v>
      </c>
      <c r="S20" s="2"/>
    </row>
    <row r="21" spans="1:19" s="9" customFormat="1" x14ac:dyDescent="0.2">
      <c r="A21" s="7">
        <v>12</v>
      </c>
      <c r="B21" s="18">
        <v>429</v>
      </c>
      <c r="C21" s="108" t="s">
        <v>2766</v>
      </c>
      <c r="D21" s="76">
        <v>7498</v>
      </c>
      <c r="E21" s="108" t="s">
        <v>2767</v>
      </c>
      <c r="F21" s="80" t="s">
        <v>1690</v>
      </c>
      <c r="G21" s="114">
        <v>1532.76</v>
      </c>
      <c r="H21" s="113" t="s">
        <v>20</v>
      </c>
      <c r="I21" s="113" t="s">
        <v>19</v>
      </c>
      <c r="J21" s="80" t="s">
        <v>1827</v>
      </c>
      <c r="K21" s="109" t="s">
        <v>2735</v>
      </c>
      <c r="L21" s="32">
        <v>0</v>
      </c>
      <c r="M21" s="32">
        <v>531</v>
      </c>
      <c r="N21" s="109" t="s">
        <v>2745</v>
      </c>
      <c r="O21" s="57">
        <f t="shared" si="0"/>
        <v>1532.76</v>
      </c>
      <c r="P21" s="25">
        <v>246</v>
      </c>
      <c r="Q21" s="110" t="s">
        <v>2760</v>
      </c>
      <c r="R21" s="21">
        <v>0</v>
      </c>
      <c r="S21" s="2"/>
    </row>
    <row r="22" spans="1:19" s="9" customFormat="1" x14ac:dyDescent="0.2">
      <c r="A22" s="7">
        <v>13</v>
      </c>
      <c r="B22" s="18">
        <v>430</v>
      </c>
      <c r="C22" s="108" t="s">
        <v>2766</v>
      </c>
      <c r="D22" s="76">
        <v>7501</v>
      </c>
      <c r="E22" s="108" t="s">
        <v>2767</v>
      </c>
      <c r="F22" s="80" t="s">
        <v>1690</v>
      </c>
      <c r="G22" s="114">
        <v>-1254.1500000000001</v>
      </c>
      <c r="H22" s="29" t="s">
        <v>20</v>
      </c>
      <c r="I22" s="29" t="s">
        <v>19</v>
      </c>
      <c r="J22" s="80" t="s">
        <v>1827</v>
      </c>
      <c r="K22" s="109" t="s">
        <v>2735</v>
      </c>
      <c r="L22" s="32">
        <v>0</v>
      </c>
      <c r="M22" s="32">
        <v>535</v>
      </c>
      <c r="N22" s="109" t="s">
        <v>2745</v>
      </c>
      <c r="O22" s="57">
        <f>G22</f>
        <v>-1254.1500000000001</v>
      </c>
      <c r="P22" s="25">
        <v>246</v>
      </c>
      <c r="Q22" s="110" t="s">
        <v>2760</v>
      </c>
      <c r="R22" s="21">
        <v>0</v>
      </c>
      <c r="S22" s="2"/>
    </row>
    <row r="23" spans="1:19" s="9" customFormat="1" x14ac:dyDescent="0.2">
      <c r="A23" s="7">
        <v>14</v>
      </c>
      <c r="B23" s="18">
        <v>142</v>
      </c>
      <c r="C23" s="108" t="s">
        <v>2667</v>
      </c>
      <c r="D23" s="76">
        <v>7224</v>
      </c>
      <c r="E23" s="108" t="s">
        <v>2661</v>
      </c>
      <c r="F23" s="80" t="s">
        <v>1690</v>
      </c>
      <c r="G23" s="114">
        <v>1254.1500000000001</v>
      </c>
      <c r="H23" s="29" t="s">
        <v>20</v>
      </c>
      <c r="I23" s="29" t="s">
        <v>19</v>
      </c>
      <c r="J23" s="80" t="s">
        <v>1827</v>
      </c>
      <c r="K23" s="109" t="s">
        <v>2665</v>
      </c>
      <c r="L23" s="32">
        <v>0</v>
      </c>
      <c r="M23" s="32">
        <v>311</v>
      </c>
      <c r="N23" s="109" t="s">
        <v>2677</v>
      </c>
      <c r="O23" s="57">
        <f>G23</f>
        <v>1254.1500000000001</v>
      </c>
      <c r="P23" s="25">
        <v>246</v>
      </c>
      <c r="Q23" s="110" t="s">
        <v>2760</v>
      </c>
      <c r="R23" s="21">
        <v>0</v>
      </c>
      <c r="S23" s="2"/>
    </row>
    <row r="24" spans="1:19" s="9" customFormat="1" x14ac:dyDescent="0.2">
      <c r="A24" s="7">
        <v>15</v>
      </c>
      <c r="B24" s="18">
        <v>433</v>
      </c>
      <c r="C24" s="108" t="s">
        <v>2766</v>
      </c>
      <c r="D24" s="76">
        <v>7500</v>
      </c>
      <c r="E24" s="108" t="s">
        <v>2767</v>
      </c>
      <c r="F24" s="80" t="s">
        <v>1690</v>
      </c>
      <c r="G24" s="114">
        <v>1254.1500000000001</v>
      </c>
      <c r="H24" s="29" t="s">
        <v>20</v>
      </c>
      <c r="I24" s="29" t="s">
        <v>19</v>
      </c>
      <c r="J24" s="80" t="s">
        <v>1827</v>
      </c>
      <c r="K24" s="109" t="s">
        <v>2735</v>
      </c>
      <c r="L24" s="32">
        <v>0</v>
      </c>
      <c r="M24" s="32">
        <v>536</v>
      </c>
      <c r="N24" s="109" t="s">
        <v>2745</v>
      </c>
      <c r="O24" s="57">
        <f>G24</f>
        <v>1254.1500000000001</v>
      </c>
      <c r="P24" s="25">
        <v>246</v>
      </c>
      <c r="Q24" s="110" t="s">
        <v>2760</v>
      </c>
      <c r="R24" s="21">
        <v>0</v>
      </c>
      <c r="S24" s="2"/>
    </row>
    <row r="25" spans="1:19" s="9" customFormat="1" x14ac:dyDescent="0.2">
      <c r="A25" s="7">
        <v>16</v>
      </c>
      <c r="B25" s="18">
        <v>437</v>
      </c>
      <c r="C25" s="108" t="s">
        <v>2766</v>
      </c>
      <c r="D25" s="76">
        <v>7503</v>
      </c>
      <c r="E25" s="108" t="s">
        <v>2767</v>
      </c>
      <c r="F25" s="80" t="s">
        <v>1690</v>
      </c>
      <c r="G25" s="114">
        <v>-1652.03</v>
      </c>
      <c r="H25" s="29" t="s">
        <v>20</v>
      </c>
      <c r="I25" s="29" t="s">
        <v>19</v>
      </c>
      <c r="J25" s="80" t="s">
        <v>1827</v>
      </c>
      <c r="K25" s="109" t="s">
        <v>2735</v>
      </c>
      <c r="L25" s="32">
        <v>0</v>
      </c>
      <c r="M25" s="32">
        <v>527</v>
      </c>
      <c r="N25" s="109" t="s">
        <v>2745</v>
      </c>
      <c r="O25" s="57">
        <f>G25</f>
        <v>-1652.03</v>
      </c>
      <c r="P25" s="25">
        <v>246</v>
      </c>
      <c r="Q25" s="110" t="s">
        <v>2760</v>
      </c>
      <c r="R25" s="21">
        <v>0</v>
      </c>
      <c r="S25" s="2"/>
    </row>
    <row r="26" spans="1:19" s="9" customFormat="1" x14ac:dyDescent="0.2">
      <c r="A26" s="7">
        <v>17</v>
      </c>
      <c r="B26" s="18">
        <v>296</v>
      </c>
      <c r="C26" s="108" t="s">
        <v>2719</v>
      </c>
      <c r="D26" s="76">
        <v>7372</v>
      </c>
      <c r="E26" s="108" t="s">
        <v>2695</v>
      </c>
      <c r="F26" s="80" t="s">
        <v>1690</v>
      </c>
      <c r="G26" s="114">
        <v>1652.03</v>
      </c>
      <c r="H26" s="29" t="s">
        <v>20</v>
      </c>
      <c r="I26" s="29" t="s">
        <v>19</v>
      </c>
      <c r="J26" s="80" t="s">
        <v>1827</v>
      </c>
      <c r="K26" s="109" t="s">
        <v>2717</v>
      </c>
      <c r="L26" s="32">
        <v>0</v>
      </c>
      <c r="M26" s="32">
        <v>528</v>
      </c>
      <c r="N26" s="109" t="s">
        <v>2745</v>
      </c>
      <c r="O26" s="57">
        <f>G26</f>
        <v>1652.03</v>
      </c>
      <c r="P26" s="25">
        <v>246</v>
      </c>
      <c r="Q26" s="110" t="s">
        <v>2760</v>
      </c>
      <c r="R26" s="21">
        <v>0</v>
      </c>
      <c r="S26" s="2"/>
    </row>
    <row r="27" spans="1:19" s="9" customFormat="1" x14ac:dyDescent="0.2">
      <c r="A27" s="7">
        <v>18</v>
      </c>
      <c r="B27" s="18">
        <v>431</v>
      </c>
      <c r="C27" s="108" t="s">
        <v>2766</v>
      </c>
      <c r="D27" s="76">
        <v>7502</v>
      </c>
      <c r="E27" s="108" t="s">
        <v>2767</v>
      </c>
      <c r="F27" s="80" t="s">
        <v>1690</v>
      </c>
      <c r="G27" s="114">
        <v>1652.03</v>
      </c>
      <c r="H27" s="29" t="s">
        <v>20</v>
      </c>
      <c r="I27" s="29" t="s">
        <v>19</v>
      </c>
      <c r="J27" s="80" t="s">
        <v>1827</v>
      </c>
      <c r="K27" s="109" t="s">
        <v>2735</v>
      </c>
      <c r="L27" s="32">
        <v>0</v>
      </c>
      <c r="M27" s="32">
        <v>529</v>
      </c>
      <c r="N27" s="109" t="s">
        <v>2745</v>
      </c>
      <c r="O27" s="57">
        <f t="shared" si="0"/>
        <v>1652.03</v>
      </c>
      <c r="P27" s="25">
        <v>246</v>
      </c>
      <c r="Q27" s="110" t="s">
        <v>2760</v>
      </c>
      <c r="R27" s="21">
        <v>0</v>
      </c>
      <c r="S27" s="2"/>
    </row>
    <row r="28" spans="1:19" s="9" customFormat="1" x14ac:dyDescent="0.2">
      <c r="A28" s="7">
        <v>19</v>
      </c>
      <c r="B28" s="18">
        <v>434</v>
      </c>
      <c r="C28" s="108" t="s">
        <v>2766</v>
      </c>
      <c r="D28" s="76">
        <v>7505</v>
      </c>
      <c r="E28" s="108" t="s">
        <v>2767</v>
      </c>
      <c r="F28" s="80" t="s">
        <v>1690</v>
      </c>
      <c r="G28" s="114">
        <v>-1871.36</v>
      </c>
      <c r="H28" s="29" t="s">
        <v>20</v>
      </c>
      <c r="I28" s="29" t="s">
        <v>19</v>
      </c>
      <c r="J28" s="80" t="s">
        <v>1827</v>
      </c>
      <c r="K28" s="109" t="s">
        <v>2735</v>
      </c>
      <c r="L28" s="32">
        <v>0</v>
      </c>
      <c r="M28" s="32">
        <v>532</v>
      </c>
      <c r="N28" s="109" t="s">
        <v>2745</v>
      </c>
      <c r="O28" s="57">
        <f t="shared" ref="O28:O68" si="2">G28</f>
        <v>-1871.36</v>
      </c>
      <c r="P28" s="25">
        <v>246</v>
      </c>
      <c r="Q28" s="110" t="s">
        <v>2760</v>
      </c>
      <c r="R28" s="21">
        <v>0</v>
      </c>
      <c r="S28" s="2"/>
    </row>
    <row r="29" spans="1:19" s="9" customFormat="1" x14ac:dyDescent="0.2">
      <c r="A29" s="7">
        <v>20</v>
      </c>
      <c r="B29" s="18">
        <v>297</v>
      </c>
      <c r="C29" s="108" t="s">
        <v>2719</v>
      </c>
      <c r="D29" s="76">
        <v>7420</v>
      </c>
      <c r="E29" s="108" t="s">
        <v>2768</v>
      </c>
      <c r="F29" s="80" t="s">
        <v>1690</v>
      </c>
      <c r="G29" s="114">
        <v>1871.36</v>
      </c>
      <c r="H29" s="29" t="s">
        <v>20</v>
      </c>
      <c r="I29" s="29" t="s">
        <v>19</v>
      </c>
      <c r="J29" s="80" t="s">
        <v>1827</v>
      </c>
      <c r="K29" s="109" t="s">
        <v>2717</v>
      </c>
      <c r="L29" s="32">
        <v>0</v>
      </c>
      <c r="M29" s="32">
        <v>533</v>
      </c>
      <c r="N29" s="109" t="s">
        <v>2745</v>
      </c>
      <c r="O29" s="57">
        <f t="shared" si="2"/>
        <v>1871.36</v>
      </c>
      <c r="P29" s="25">
        <v>246</v>
      </c>
      <c r="Q29" s="110" t="s">
        <v>2760</v>
      </c>
      <c r="R29" s="21">
        <v>0</v>
      </c>
      <c r="S29" s="2"/>
    </row>
    <row r="30" spans="1:19" s="9" customFormat="1" x14ac:dyDescent="0.2">
      <c r="A30" s="7">
        <v>21</v>
      </c>
      <c r="B30" s="18">
        <v>436</v>
      </c>
      <c r="C30" s="108" t="s">
        <v>2766</v>
      </c>
      <c r="D30" s="76">
        <v>7504</v>
      </c>
      <c r="E30" s="108" t="s">
        <v>2767</v>
      </c>
      <c r="F30" s="80" t="s">
        <v>1690</v>
      </c>
      <c r="G30" s="114">
        <v>1871.36</v>
      </c>
      <c r="H30" s="29" t="s">
        <v>20</v>
      </c>
      <c r="I30" s="29" t="s">
        <v>19</v>
      </c>
      <c r="J30" s="80" t="s">
        <v>1827</v>
      </c>
      <c r="K30" s="109" t="s">
        <v>2735</v>
      </c>
      <c r="L30" s="32">
        <v>0</v>
      </c>
      <c r="M30" s="32">
        <v>534</v>
      </c>
      <c r="N30" s="109" t="s">
        <v>2745</v>
      </c>
      <c r="O30" s="57">
        <f t="shared" si="2"/>
        <v>1871.36</v>
      </c>
      <c r="P30" s="25">
        <v>246</v>
      </c>
      <c r="Q30" s="110" t="s">
        <v>2760</v>
      </c>
      <c r="R30" s="21">
        <v>0</v>
      </c>
      <c r="S30" s="2"/>
    </row>
    <row r="31" spans="1:19" s="9" customFormat="1" x14ac:dyDescent="0.2">
      <c r="A31" s="7">
        <v>22</v>
      </c>
      <c r="B31" s="18">
        <v>432</v>
      </c>
      <c r="C31" s="108" t="s">
        <v>2766</v>
      </c>
      <c r="D31" s="76">
        <v>7506</v>
      </c>
      <c r="E31" s="108" t="s">
        <v>2767</v>
      </c>
      <c r="F31" s="80" t="s">
        <v>1690</v>
      </c>
      <c r="G31" s="114">
        <v>950.44</v>
      </c>
      <c r="H31" s="29" t="s">
        <v>20</v>
      </c>
      <c r="I31" s="29" t="s">
        <v>19</v>
      </c>
      <c r="J31" s="80" t="s">
        <v>1827</v>
      </c>
      <c r="K31" s="109" t="s">
        <v>2735</v>
      </c>
      <c r="L31" s="32">
        <v>0</v>
      </c>
      <c r="M31" s="32">
        <v>524</v>
      </c>
      <c r="N31" s="109" t="s">
        <v>2745</v>
      </c>
      <c r="O31" s="57">
        <f t="shared" si="2"/>
        <v>950.44</v>
      </c>
      <c r="P31" s="25">
        <v>246</v>
      </c>
      <c r="Q31" s="110" t="s">
        <v>2760</v>
      </c>
      <c r="R31" s="21">
        <v>0</v>
      </c>
      <c r="S31" s="2"/>
    </row>
    <row r="32" spans="1:19" s="9" customFormat="1" x14ac:dyDescent="0.2">
      <c r="A32" s="7">
        <v>23</v>
      </c>
      <c r="B32" s="18">
        <v>438</v>
      </c>
      <c r="C32" s="108" t="s">
        <v>2766</v>
      </c>
      <c r="D32" s="76">
        <v>7507</v>
      </c>
      <c r="E32" s="108" t="s">
        <v>2767</v>
      </c>
      <c r="F32" s="80" t="s">
        <v>1690</v>
      </c>
      <c r="G32" s="114">
        <v>-950.44</v>
      </c>
      <c r="H32" s="29" t="s">
        <v>20</v>
      </c>
      <c r="I32" s="29" t="s">
        <v>19</v>
      </c>
      <c r="J32" s="80" t="s">
        <v>1827</v>
      </c>
      <c r="K32" s="109" t="s">
        <v>2735</v>
      </c>
      <c r="L32" s="32">
        <v>0</v>
      </c>
      <c r="M32" s="32">
        <v>522</v>
      </c>
      <c r="N32" s="109" t="s">
        <v>2745</v>
      </c>
      <c r="O32" s="57">
        <f t="shared" si="2"/>
        <v>-950.44</v>
      </c>
      <c r="P32" s="25">
        <v>246</v>
      </c>
      <c r="Q32" s="110" t="s">
        <v>2760</v>
      </c>
      <c r="R32" s="21">
        <v>0</v>
      </c>
      <c r="S32" s="2"/>
    </row>
    <row r="33" spans="1:19" s="9" customFormat="1" x14ac:dyDescent="0.2">
      <c r="A33" s="7">
        <v>24</v>
      </c>
      <c r="B33" s="18">
        <v>318</v>
      </c>
      <c r="C33" s="108" t="s">
        <v>2736</v>
      </c>
      <c r="D33" s="76">
        <v>7453</v>
      </c>
      <c r="E33" s="108" t="s">
        <v>2769</v>
      </c>
      <c r="F33" s="80" t="s">
        <v>1690</v>
      </c>
      <c r="G33" s="114">
        <v>950.44</v>
      </c>
      <c r="H33" s="29" t="s">
        <v>20</v>
      </c>
      <c r="I33" s="29" t="s">
        <v>19</v>
      </c>
      <c r="J33" s="80" t="s">
        <v>1827</v>
      </c>
      <c r="K33" s="109" t="s">
        <v>2718</v>
      </c>
      <c r="L33" s="32">
        <v>0</v>
      </c>
      <c r="M33" s="32">
        <v>523</v>
      </c>
      <c r="N33" s="109" t="s">
        <v>2745</v>
      </c>
      <c r="O33" s="57">
        <f t="shared" si="2"/>
        <v>950.44</v>
      </c>
      <c r="P33" s="25">
        <v>246</v>
      </c>
      <c r="Q33" s="110" t="s">
        <v>2760</v>
      </c>
      <c r="R33" s="21">
        <v>0</v>
      </c>
      <c r="S33" s="2"/>
    </row>
    <row r="34" spans="1:19" s="9" customFormat="1" x14ac:dyDescent="0.2">
      <c r="A34" s="7">
        <v>25</v>
      </c>
      <c r="B34" s="18">
        <v>111</v>
      </c>
      <c r="C34" s="108" t="s">
        <v>2733</v>
      </c>
      <c r="D34" s="76">
        <v>2031257</v>
      </c>
      <c r="E34" s="108" t="s">
        <v>2663</v>
      </c>
      <c r="F34" s="80" t="s">
        <v>322</v>
      </c>
      <c r="G34" s="114">
        <v>2518.1</v>
      </c>
      <c r="H34" s="29" t="s">
        <v>20</v>
      </c>
      <c r="I34" s="29" t="s">
        <v>19</v>
      </c>
      <c r="J34" s="80" t="s">
        <v>1827</v>
      </c>
      <c r="K34" s="109" t="s">
        <v>2650</v>
      </c>
      <c r="L34" s="32">
        <v>0</v>
      </c>
      <c r="M34" s="32">
        <v>252</v>
      </c>
      <c r="N34" s="109" t="s">
        <v>2650</v>
      </c>
      <c r="O34" s="57">
        <f t="shared" si="2"/>
        <v>2518.1</v>
      </c>
      <c r="P34" s="25">
        <v>246</v>
      </c>
      <c r="Q34" s="110" t="s">
        <v>2760</v>
      </c>
      <c r="R34" s="21">
        <v>0</v>
      </c>
      <c r="S34" s="2"/>
    </row>
    <row r="35" spans="1:19" s="9" customFormat="1" x14ac:dyDescent="0.2">
      <c r="A35" s="7">
        <v>26</v>
      </c>
      <c r="B35" s="18">
        <v>388</v>
      </c>
      <c r="C35" s="108" t="s">
        <v>2770</v>
      </c>
      <c r="D35" s="76">
        <v>2031432</v>
      </c>
      <c r="E35" s="108" t="s">
        <v>2767</v>
      </c>
      <c r="F35" s="80" t="s">
        <v>322</v>
      </c>
      <c r="G35" s="114">
        <v>-928.44</v>
      </c>
      <c r="H35" s="29" t="s">
        <v>20</v>
      </c>
      <c r="I35" s="29" t="s">
        <v>19</v>
      </c>
      <c r="J35" s="80" t="s">
        <v>1827</v>
      </c>
      <c r="K35" s="109" t="s">
        <v>2725</v>
      </c>
      <c r="L35" s="32">
        <v>0</v>
      </c>
      <c r="M35" s="32">
        <v>554</v>
      </c>
      <c r="N35" s="109" t="s">
        <v>2745</v>
      </c>
      <c r="O35" s="57">
        <f t="shared" si="2"/>
        <v>-928.44</v>
      </c>
      <c r="P35" s="25">
        <v>246</v>
      </c>
      <c r="Q35" s="110" t="s">
        <v>2760</v>
      </c>
      <c r="R35" s="21">
        <v>0</v>
      </c>
      <c r="S35" s="2"/>
    </row>
    <row r="36" spans="1:19" s="9" customFormat="1" x14ac:dyDescent="0.2">
      <c r="A36" s="7">
        <v>27</v>
      </c>
      <c r="B36" s="18">
        <v>206</v>
      </c>
      <c r="C36" s="108" t="s">
        <v>2698</v>
      </c>
      <c r="D36" s="76">
        <v>2031323</v>
      </c>
      <c r="E36" s="108" t="s">
        <v>2671</v>
      </c>
      <c r="F36" s="80" t="s">
        <v>322</v>
      </c>
      <c r="G36" s="114">
        <v>928.44</v>
      </c>
      <c r="H36" s="29" t="s">
        <v>20</v>
      </c>
      <c r="I36" s="29" t="s">
        <v>19</v>
      </c>
      <c r="J36" s="80" t="s">
        <v>1827</v>
      </c>
      <c r="K36" s="109" t="s">
        <v>2697</v>
      </c>
      <c r="L36" s="32">
        <v>0</v>
      </c>
      <c r="M36" s="32">
        <v>555</v>
      </c>
      <c r="N36" s="109" t="s">
        <v>2745</v>
      </c>
      <c r="O36" s="57">
        <f t="shared" si="2"/>
        <v>928.44</v>
      </c>
      <c r="P36" s="25">
        <v>246</v>
      </c>
      <c r="Q36" s="110" t="s">
        <v>2760</v>
      </c>
      <c r="R36" s="21">
        <v>0</v>
      </c>
      <c r="S36" s="2"/>
    </row>
    <row r="37" spans="1:19" s="9" customFormat="1" x14ac:dyDescent="0.2">
      <c r="A37" s="7">
        <v>28</v>
      </c>
      <c r="B37" s="18">
        <v>393</v>
      </c>
      <c r="C37" s="108" t="s">
        <v>2770</v>
      </c>
      <c r="D37" s="76">
        <v>2031438</v>
      </c>
      <c r="E37" s="108" t="s">
        <v>2767</v>
      </c>
      <c r="F37" s="80" t="s">
        <v>322</v>
      </c>
      <c r="G37" s="114">
        <v>928.44</v>
      </c>
      <c r="H37" s="29" t="s">
        <v>20</v>
      </c>
      <c r="I37" s="29" t="s">
        <v>19</v>
      </c>
      <c r="J37" s="80" t="s">
        <v>1827</v>
      </c>
      <c r="K37" s="109" t="s">
        <v>2725</v>
      </c>
      <c r="L37" s="32">
        <v>0</v>
      </c>
      <c r="M37" s="32">
        <v>556</v>
      </c>
      <c r="N37" s="109" t="s">
        <v>2745</v>
      </c>
      <c r="O37" s="57">
        <f t="shared" si="2"/>
        <v>928.44</v>
      </c>
      <c r="P37" s="25">
        <v>246</v>
      </c>
      <c r="Q37" s="110" t="s">
        <v>2760</v>
      </c>
      <c r="R37" s="21">
        <v>0</v>
      </c>
      <c r="S37" s="2"/>
    </row>
    <row r="38" spans="1:19" s="9" customFormat="1" x14ac:dyDescent="0.2">
      <c r="A38" s="7">
        <v>29</v>
      </c>
      <c r="B38" s="18">
        <v>389</v>
      </c>
      <c r="C38" s="108" t="s">
        <v>2770</v>
      </c>
      <c r="D38" s="76">
        <v>2031433</v>
      </c>
      <c r="E38" s="108" t="s">
        <v>2767</v>
      </c>
      <c r="F38" s="80" t="s">
        <v>322</v>
      </c>
      <c r="G38" s="114">
        <v>-2697.48</v>
      </c>
      <c r="H38" s="29" t="s">
        <v>20</v>
      </c>
      <c r="I38" s="29" t="s">
        <v>19</v>
      </c>
      <c r="J38" s="80" t="s">
        <v>1827</v>
      </c>
      <c r="K38" s="109" t="s">
        <v>2730</v>
      </c>
      <c r="L38" s="32">
        <v>0</v>
      </c>
      <c r="M38" s="32">
        <v>551</v>
      </c>
      <c r="N38" s="109" t="s">
        <v>2745</v>
      </c>
      <c r="O38" s="57">
        <f t="shared" si="2"/>
        <v>-2697.48</v>
      </c>
      <c r="P38" s="25">
        <v>246</v>
      </c>
      <c r="Q38" s="110" t="s">
        <v>2760</v>
      </c>
      <c r="R38" s="21">
        <v>0</v>
      </c>
      <c r="S38" s="2"/>
    </row>
    <row r="39" spans="1:19" s="9" customFormat="1" x14ac:dyDescent="0.2">
      <c r="A39" s="7">
        <v>30</v>
      </c>
      <c r="B39" s="18">
        <v>207</v>
      </c>
      <c r="C39" s="108" t="s">
        <v>2698</v>
      </c>
      <c r="D39" s="76">
        <v>2031324</v>
      </c>
      <c r="E39" s="108" t="s">
        <v>2671</v>
      </c>
      <c r="F39" s="80" t="s">
        <v>322</v>
      </c>
      <c r="G39" s="114">
        <v>2697.48</v>
      </c>
      <c r="H39" s="29" t="s">
        <v>20</v>
      </c>
      <c r="I39" s="29" t="s">
        <v>19</v>
      </c>
      <c r="J39" s="80" t="s">
        <v>1827</v>
      </c>
      <c r="K39" s="109" t="s">
        <v>2697</v>
      </c>
      <c r="L39" s="32">
        <v>0</v>
      </c>
      <c r="M39" s="32">
        <v>552</v>
      </c>
      <c r="N39" s="109" t="s">
        <v>2745</v>
      </c>
      <c r="O39" s="57">
        <f t="shared" si="2"/>
        <v>2697.48</v>
      </c>
      <c r="P39" s="25">
        <v>246</v>
      </c>
      <c r="Q39" s="110" t="s">
        <v>2760</v>
      </c>
      <c r="R39" s="21">
        <v>0</v>
      </c>
      <c r="S39" s="2"/>
    </row>
    <row r="40" spans="1:19" s="9" customFormat="1" x14ac:dyDescent="0.2">
      <c r="A40" s="7">
        <v>31</v>
      </c>
      <c r="B40" s="18">
        <v>394</v>
      </c>
      <c r="C40" s="108" t="s">
        <v>2770</v>
      </c>
      <c r="D40" s="76">
        <v>2031439</v>
      </c>
      <c r="E40" s="108" t="s">
        <v>2767</v>
      </c>
      <c r="F40" s="80" t="s">
        <v>322</v>
      </c>
      <c r="G40" s="114">
        <v>2697.48</v>
      </c>
      <c r="H40" s="29" t="s">
        <v>20</v>
      </c>
      <c r="I40" s="29" t="s">
        <v>19</v>
      </c>
      <c r="J40" s="80" t="s">
        <v>1827</v>
      </c>
      <c r="K40" s="109" t="s">
        <v>2713</v>
      </c>
      <c r="L40" s="32">
        <v>0</v>
      </c>
      <c r="M40" s="32">
        <v>553</v>
      </c>
      <c r="N40" s="109" t="s">
        <v>2745</v>
      </c>
      <c r="O40" s="57">
        <f t="shared" si="2"/>
        <v>2697.48</v>
      </c>
      <c r="P40" s="25">
        <v>246</v>
      </c>
      <c r="Q40" s="110" t="s">
        <v>2760</v>
      </c>
      <c r="R40" s="21">
        <v>0</v>
      </c>
      <c r="S40" s="2"/>
    </row>
    <row r="41" spans="1:19" s="9" customFormat="1" x14ac:dyDescent="0.2">
      <c r="A41" s="7">
        <v>32</v>
      </c>
      <c r="B41" s="18">
        <v>384</v>
      </c>
      <c r="C41" s="108" t="s">
        <v>2770</v>
      </c>
      <c r="D41" s="76">
        <v>2031431</v>
      </c>
      <c r="E41" s="108" t="s">
        <v>2767</v>
      </c>
      <c r="F41" s="80" t="s">
        <v>322</v>
      </c>
      <c r="G41" s="114">
        <v>-2518.1</v>
      </c>
      <c r="H41" s="29" t="s">
        <v>20</v>
      </c>
      <c r="I41" s="29" t="s">
        <v>19</v>
      </c>
      <c r="J41" s="107" t="s">
        <v>1827</v>
      </c>
      <c r="K41" s="109" t="s">
        <v>2713</v>
      </c>
      <c r="L41" s="32">
        <v>0</v>
      </c>
      <c r="M41" s="32">
        <v>549</v>
      </c>
      <c r="N41" s="109" t="s">
        <v>2745</v>
      </c>
      <c r="O41" s="57">
        <f t="shared" si="2"/>
        <v>-2518.1</v>
      </c>
      <c r="P41" s="25">
        <v>246</v>
      </c>
      <c r="Q41" s="110" t="s">
        <v>2760</v>
      </c>
      <c r="R41" s="21">
        <v>0</v>
      </c>
      <c r="S41" s="2"/>
    </row>
    <row r="42" spans="1:19" s="9" customFormat="1" x14ac:dyDescent="0.2">
      <c r="A42" s="7">
        <v>33</v>
      </c>
      <c r="B42" s="18">
        <v>384</v>
      </c>
      <c r="C42" s="108" t="s">
        <v>2767</v>
      </c>
      <c r="D42" s="76">
        <v>2031437</v>
      </c>
      <c r="E42" s="108" t="s">
        <v>2767</v>
      </c>
      <c r="F42" s="80" t="s">
        <v>322</v>
      </c>
      <c r="G42" s="114">
        <v>2518.1</v>
      </c>
      <c r="H42" s="29" t="s">
        <v>20</v>
      </c>
      <c r="I42" s="29" t="s">
        <v>19</v>
      </c>
      <c r="J42" s="107" t="s">
        <v>1827</v>
      </c>
      <c r="K42" s="109" t="s">
        <v>2713</v>
      </c>
      <c r="L42" s="32">
        <v>0</v>
      </c>
      <c r="M42" s="32">
        <v>550</v>
      </c>
      <c r="N42" s="109" t="s">
        <v>2745</v>
      </c>
      <c r="O42" s="57">
        <f t="shared" si="2"/>
        <v>2518.1</v>
      </c>
      <c r="P42" s="25">
        <v>246</v>
      </c>
      <c r="Q42" s="110" t="s">
        <v>2760</v>
      </c>
      <c r="R42" s="21">
        <v>0</v>
      </c>
      <c r="S42" s="2"/>
    </row>
    <row r="43" spans="1:19" s="9" customFormat="1" x14ac:dyDescent="0.2">
      <c r="A43" s="7">
        <v>34</v>
      </c>
      <c r="B43" s="18">
        <v>387</v>
      </c>
      <c r="C43" s="108" t="s">
        <v>2767</v>
      </c>
      <c r="D43" s="76">
        <v>2031430</v>
      </c>
      <c r="E43" s="108" t="s">
        <v>2767</v>
      </c>
      <c r="F43" s="80" t="s">
        <v>322</v>
      </c>
      <c r="G43" s="114">
        <v>-1064.07</v>
      </c>
      <c r="H43" s="29" t="s">
        <v>20</v>
      </c>
      <c r="I43" s="29" t="s">
        <v>19</v>
      </c>
      <c r="J43" s="107" t="s">
        <v>1827</v>
      </c>
      <c r="K43" s="109" t="s">
        <v>2713</v>
      </c>
      <c r="L43" s="32">
        <v>0</v>
      </c>
      <c r="M43" s="32">
        <v>547</v>
      </c>
      <c r="N43" s="109" t="s">
        <v>2745</v>
      </c>
      <c r="O43" s="57">
        <f t="shared" si="2"/>
        <v>-1064.07</v>
      </c>
      <c r="P43" s="25">
        <v>246</v>
      </c>
      <c r="Q43" s="110" t="s">
        <v>2760</v>
      </c>
      <c r="R43" s="21">
        <v>0</v>
      </c>
      <c r="S43" s="2"/>
    </row>
    <row r="44" spans="1:19" s="9" customFormat="1" x14ac:dyDescent="0.2">
      <c r="A44" s="7">
        <v>35</v>
      </c>
      <c r="B44" s="18">
        <v>392</v>
      </c>
      <c r="C44" s="108" t="s">
        <v>2767</v>
      </c>
      <c r="D44" s="76">
        <v>2031436</v>
      </c>
      <c r="E44" s="108" t="s">
        <v>2767</v>
      </c>
      <c r="F44" s="80" t="s">
        <v>322</v>
      </c>
      <c r="G44" s="114">
        <v>1064.07</v>
      </c>
      <c r="H44" s="29" t="s">
        <v>20</v>
      </c>
      <c r="I44" s="29" t="s">
        <v>19</v>
      </c>
      <c r="J44" s="107" t="s">
        <v>1827</v>
      </c>
      <c r="K44" s="109" t="s">
        <v>2713</v>
      </c>
      <c r="L44" s="32">
        <v>0</v>
      </c>
      <c r="M44" s="32">
        <v>598</v>
      </c>
      <c r="N44" s="109" t="s">
        <v>2745</v>
      </c>
      <c r="O44" s="57">
        <f t="shared" si="2"/>
        <v>1064.07</v>
      </c>
      <c r="P44" s="25">
        <v>246</v>
      </c>
      <c r="Q44" s="110" t="s">
        <v>2760</v>
      </c>
      <c r="R44" s="21">
        <v>0</v>
      </c>
      <c r="S44" s="2"/>
    </row>
    <row r="45" spans="1:19" s="9" customFormat="1" x14ac:dyDescent="0.2">
      <c r="A45" s="7">
        <v>36</v>
      </c>
      <c r="B45" s="18">
        <v>386</v>
      </c>
      <c r="C45" s="108" t="s">
        <v>2770</v>
      </c>
      <c r="D45" s="76">
        <v>2031429</v>
      </c>
      <c r="E45" s="108" t="s">
        <v>2767</v>
      </c>
      <c r="F45" s="80" t="s">
        <v>322</v>
      </c>
      <c r="G45" s="114">
        <v>-2053.85</v>
      </c>
      <c r="H45" s="29" t="s">
        <v>20</v>
      </c>
      <c r="I45" s="29" t="s">
        <v>19</v>
      </c>
      <c r="J45" s="107" t="s">
        <v>1827</v>
      </c>
      <c r="K45" s="109" t="s">
        <v>2713</v>
      </c>
      <c r="L45" s="32">
        <v>0</v>
      </c>
      <c r="M45" s="32">
        <v>545</v>
      </c>
      <c r="N45" s="109" t="s">
        <v>2745</v>
      </c>
      <c r="O45" s="57">
        <f t="shared" si="2"/>
        <v>-2053.85</v>
      </c>
      <c r="P45" s="25">
        <v>246</v>
      </c>
      <c r="Q45" s="110" t="s">
        <v>2760</v>
      </c>
      <c r="R45" s="21">
        <v>0</v>
      </c>
      <c r="S45" s="2"/>
    </row>
    <row r="46" spans="1:19" s="9" customFormat="1" x14ac:dyDescent="0.2">
      <c r="A46" s="7">
        <v>37</v>
      </c>
      <c r="B46" s="18">
        <v>391</v>
      </c>
      <c r="C46" s="108" t="s">
        <v>2770</v>
      </c>
      <c r="D46" s="76">
        <v>2031435</v>
      </c>
      <c r="E46" s="108" t="s">
        <v>2767</v>
      </c>
      <c r="F46" s="80" t="s">
        <v>322</v>
      </c>
      <c r="G46" s="114">
        <v>2053.85</v>
      </c>
      <c r="H46" s="29" t="s">
        <v>20</v>
      </c>
      <c r="I46" s="29" t="s">
        <v>19</v>
      </c>
      <c r="J46" s="107" t="s">
        <v>1827</v>
      </c>
      <c r="K46" s="109" t="s">
        <v>2713</v>
      </c>
      <c r="L46" s="32">
        <v>0</v>
      </c>
      <c r="M46" s="32">
        <v>546</v>
      </c>
      <c r="N46" s="109" t="s">
        <v>2745</v>
      </c>
      <c r="O46" s="57">
        <f t="shared" si="2"/>
        <v>2053.85</v>
      </c>
      <c r="P46" s="25">
        <v>246</v>
      </c>
      <c r="Q46" s="110" t="s">
        <v>2760</v>
      </c>
      <c r="R46" s="21">
        <v>0</v>
      </c>
      <c r="S46" s="2"/>
    </row>
    <row r="47" spans="1:19" s="9" customFormat="1" x14ac:dyDescent="0.2">
      <c r="A47" s="7">
        <v>38</v>
      </c>
      <c r="B47" s="18">
        <v>390</v>
      </c>
      <c r="C47" s="108" t="s">
        <v>2770</v>
      </c>
      <c r="D47" s="76">
        <v>2031434</v>
      </c>
      <c r="E47" s="108" t="s">
        <v>2767</v>
      </c>
      <c r="F47" s="80" t="s">
        <v>322</v>
      </c>
      <c r="G47" s="114">
        <v>-1781.16</v>
      </c>
      <c r="H47" s="29" t="s">
        <v>20</v>
      </c>
      <c r="I47" s="29" t="s">
        <v>19</v>
      </c>
      <c r="J47" s="107" t="s">
        <v>1827</v>
      </c>
      <c r="K47" s="109" t="s">
        <v>2713</v>
      </c>
      <c r="L47" s="32">
        <v>0</v>
      </c>
      <c r="M47" s="32">
        <v>540</v>
      </c>
      <c r="N47" s="109" t="s">
        <v>2745</v>
      </c>
      <c r="O47" s="57">
        <f t="shared" si="2"/>
        <v>-1781.16</v>
      </c>
      <c r="P47" s="25">
        <v>246</v>
      </c>
      <c r="Q47" s="110" t="s">
        <v>2760</v>
      </c>
      <c r="R47" s="21">
        <v>0</v>
      </c>
      <c r="S47" s="2"/>
    </row>
    <row r="48" spans="1:19" s="9" customFormat="1" x14ac:dyDescent="0.2">
      <c r="A48" s="7">
        <v>39</v>
      </c>
      <c r="B48" s="18">
        <v>444</v>
      </c>
      <c r="C48" s="108" t="s">
        <v>2771</v>
      </c>
      <c r="D48" s="76">
        <v>2031383</v>
      </c>
      <c r="E48" s="108" t="s">
        <v>2719</v>
      </c>
      <c r="F48" s="80" t="s">
        <v>322</v>
      </c>
      <c r="G48" s="114">
        <v>1781.16</v>
      </c>
      <c r="H48" s="29" t="s">
        <v>20</v>
      </c>
      <c r="I48" s="29" t="s">
        <v>19</v>
      </c>
      <c r="J48" s="107" t="s">
        <v>1827</v>
      </c>
      <c r="K48" s="109" t="s">
        <v>2713</v>
      </c>
      <c r="L48" s="32">
        <v>0</v>
      </c>
      <c r="M48" s="32">
        <v>539</v>
      </c>
      <c r="N48" s="109" t="s">
        <v>2745</v>
      </c>
      <c r="O48" s="57">
        <f t="shared" si="2"/>
        <v>1781.16</v>
      </c>
      <c r="P48" s="25">
        <v>246</v>
      </c>
      <c r="Q48" s="110" t="s">
        <v>2760</v>
      </c>
      <c r="R48" s="21">
        <v>0</v>
      </c>
      <c r="S48" s="2"/>
    </row>
    <row r="49" spans="1:19" s="9" customFormat="1" x14ac:dyDescent="0.2">
      <c r="A49" s="7">
        <v>40</v>
      </c>
      <c r="B49" s="18">
        <v>96</v>
      </c>
      <c r="C49" s="108" t="s">
        <v>2711</v>
      </c>
      <c r="D49" s="76">
        <v>229288</v>
      </c>
      <c r="E49" s="108" t="s">
        <v>2663</v>
      </c>
      <c r="F49" s="80" t="s">
        <v>1722</v>
      </c>
      <c r="G49" s="114">
        <v>3573.12</v>
      </c>
      <c r="H49" s="29" t="s">
        <v>20</v>
      </c>
      <c r="I49" s="29" t="s">
        <v>19</v>
      </c>
      <c r="J49" s="107" t="s">
        <v>1827</v>
      </c>
      <c r="K49" s="109" t="s">
        <v>2729</v>
      </c>
      <c r="L49" s="32">
        <v>0</v>
      </c>
      <c r="M49" s="32">
        <v>231</v>
      </c>
      <c r="N49" s="109" t="s">
        <v>2640</v>
      </c>
      <c r="O49" s="57">
        <f t="shared" si="2"/>
        <v>3573.12</v>
      </c>
      <c r="P49" s="25">
        <v>247</v>
      </c>
      <c r="Q49" s="110" t="s">
        <v>2760</v>
      </c>
      <c r="R49" s="21">
        <v>0</v>
      </c>
      <c r="S49" s="2"/>
    </row>
    <row r="50" spans="1:19" s="9" customFormat="1" x14ac:dyDescent="0.2">
      <c r="A50" s="7">
        <v>41</v>
      </c>
      <c r="B50" s="18">
        <v>136</v>
      </c>
      <c r="C50" s="108" t="s">
        <v>2667</v>
      </c>
      <c r="D50" s="76">
        <v>229895</v>
      </c>
      <c r="E50" s="108" t="s">
        <v>2681</v>
      </c>
      <c r="F50" s="80" t="s">
        <v>1722</v>
      </c>
      <c r="G50" s="114">
        <v>4030.8</v>
      </c>
      <c r="H50" s="29" t="s">
        <v>20</v>
      </c>
      <c r="I50" s="29" t="s">
        <v>19</v>
      </c>
      <c r="J50" s="107" t="s">
        <v>1827</v>
      </c>
      <c r="K50" s="109" t="s">
        <v>2659</v>
      </c>
      <c r="L50" s="32">
        <v>0</v>
      </c>
      <c r="M50" s="32">
        <v>279</v>
      </c>
      <c r="N50" s="109" t="s">
        <v>2659</v>
      </c>
      <c r="O50" s="57">
        <f t="shared" si="2"/>
        <v>4030.8</v>
      </c>
      <c r="P50" s="25">
        <v>247</v>
      </c>
      <c r="Q50" s="110" t="s">
        <v>2760</v>
      </c>
      <c r="R50" s="21">
        <v>0</v>
      </c>
      <c r="S50" s="2"/>
    </row>
    <row r="51" spans="1:19" s="9" customFormat="1" x14ac:dyDescent="0.2">
      <c r="A51" s="7">
        <v>42</v>
      </c>
      <c r="B51" s="18">
        <v>126</v>
      </c>
      <c r="C51" s="108" t="s">
        <v>2681</v>
      </c>
      <c r="D51" s="76">
        <v>229768</v>
      </c>
      <c r="E51" s="108" t="s">
        <v>2661</v>
      </c>
      <c r="F51" s="80" t="s">
        <v>1722</v>
      </c>
      <c r="G51" s="114">
        <v>3772.14</v>
      </c>
      <c r="H51" s="29" t="s">
        <v>20</v>
      </c>
      <c r="I51" s="29" t="s">
        <v>19</v>
      </c>
      <c r="J51" s="107" t="s">
        <v>1827</v>
      </c>
      <c r="K51" s="109" t="s">
        <v>2659</v>
      </c>
      <c r="L51" s="32">
        <v>0</v>
      </c>
      <c r="M51" s="32">
        <v>271</v>
      </c>
      <c r="N51" s="109" t="s">
        <v>2659</v>
      </c>
      <c r="O51" s="57">
        <f t="shared" si="2"/>
        <v>3772.14</v>
      </c>
      <c r="P51" s="25">
        <v>247</v>
      </c>
      <c r="Q51" s="110" t="s">
        <v>2760</v>
      </c>
      <c r="R51" s="21">
        <v>0</v>
      </c>
      <c r="S51" s="2"/>
    </row>
    <row r="52" spans="1:19" s="9" customFormat="1" x14ac:dyDescent="0.2">
      <c r="A52" s="7">
        <v>43</v>
      </c>
      <c r="B52" s="18">
        <v>95</v>
      </c>
      <c r="C52" s="108" t="s">
        <v>2711</v>
      </c>
      <c r="D52" s="76">
        <v>229297</v>
      </c>
      <c r="E52" s="108" t="s">
        <v>2663</v>
      </c>
      <c r="F52" s="80" t="s">
        <v>1722</v>
      </c>
      <c r="G52" s="114">
        <v>4443.91</v>
      </c>
      <c r="H52" s="29" t="s">
        <v>20</v>
      </c>
      <c r="I52" s="29" t="s">
        <v>19</v>
      </c>
      <c r="J52" s="107" t="s">
        <v>1827</v>
      </c>
      <c r="K52" s="109" t="s">
        <v>2729</v>
      </c>
      <c r="L52" s="32">
        <v>0</v>
      </c>
      <c r="M52" s="32">
        <v>232</v>
      </c>
      <c r="N52" s="109" t="s">
        <v>2640</v>
      </c>
      <c r="O52" s="57">
        <f t="shared" si="2"/>
        <v>4443.91</v>
      </c>
      <c r="P52" s="25">
        <v>247</v>
      </c>
      <c r="Q52" s="110" t="s">
        <v>2760</v>
      </c>
      <c r="R52" s="21">
        <v>0</v>
      </c>
      <c r="S52" s="2"/>
    </row>
    <row r="53" spans="1:19" s="9" customFormat="1" x14ac:dyDescent="0.2">
      <c r="A53" s="7">
        <v>44</v>
      </c>
      <c r="B53" s="18">
        <v>382</v>
      </c>
      <c r="C53" s="108" t="s">
        <v>2770</v>
      </c>
      <c r="D53" s="76">
        <v>231147</v>
      </c>
      <c r="E53" s="108" t="s">
        <v>2736</v>
      </c>
      <c r="F53" s="80" t="s">
        <v>1722</v>
      </c>
      <c r="G53" s="114">
        <v>2095.19</v>
      </c>
      <c r="H53" s="29" t="s">
        <v>20</v>
      </c>
      <c r="I53" s="29" t="s">
        <v>19</v>
      </c>
      <c r="J53" s="107" t="s">
        <v>1827</v>
      </c>
      <c r="K53" s="109" t="s">
        <v>2725</v>
      </c>
      <c r="L53" s="32">
        <v>0</v>
      </c>
      <c r="M53" s="32">
        <v>508</v>
      </c>
      <c r="N53" s="109" t="s">
        <v>2745</v>
      </c>
      <c r="O53" s="57">
        <f t="shared" si="2"/>
        <v>2095.19</v>
      </c>
      <c r="P53" s="25">
        <v>247</v>
      </c>
      <c r="Q53" s="110" t="s">
        <v>2760</v>
      </c>
      <c r="R53" s="21">
        <v>0</v>
      </c>
      <c r="S53" s="2"/>
    </row>
    <row r="54" spans="1:19" s="9" customFormat="1" x14ac:dyDescent="0.2">
      <c r="A54" s="7">
        <v>45</v>
      </c>
      <c r="B54" s="18">
        <v>422</v>
      </c>
      <c r="C54" s="108" t="s">
        <v>2766</v>
      </c>
      <c r="D54" s="76">
        <v>231251</v>
      </c>
      <c r="E54" s="108" t="s">
        <v>2767</v>
      </c>
      <c r="F54" s="80" t="s">
        <v>1722</v>
      </c>
      <c r="G54" s="114">
        <v>-4443.91</v>
      </c>
      <c r="H54" s="29" t="s">
        <v>20</v>
      </c>
      <c r="I54" s="29" t="s">
        <v>19</v>
      </c>
      <c r="J54" s="107" t="s">
        <v>1827</v>
      </c>
      <c r="K54" s="109" t="s">
        <v>2735</v>
      </c>
      <c r="L54" s="32">
        <v>0</v>
      </c>
      <c r="M54" s="32">
        <v>509</v>
      </c>
      <c r="N54" s="109" t="s">
        <v>2745</v>
      </c>
      <c r="O54" s="57">
        <f t="shared" si="2"/>
        <v>-4443.91</v>
      </c>
      <c r="P54" s="25">
        <v>247</v>
      </c>
      <c r="Q54" s="110" t="s">
        <v>2760</v>
      </c>
      <c r="R54" s="21">
        <v>0</v>
      </c>
      <c r="S54" s="2"/>
    </row>
    <row r="55" spans="1:19" s="9" customFormat="1" x14ac:dyDescent="0.2">
      <c r="A55" s="7">
        <v>46</v>
      </c>
      <c r="B55" s="18">
        <v>428</v>
      </c>
      <c r="C55" s="108" t="s">
        <v>2766</v>
      </c>
      <c r="D55" s="76">
        <v>231252</v>
      </c>
      <c r="E55" s="108" t="s">
        <v>2767</v>
      </c>
      <c r="F55" s="80" t="s">
        <v>1722</v>
      </c>
      <c r="G55" s="114">
        <v>4443.91</v>
      </c>
      <c r="H55" s="29" t="s">
        <v>20</v>
      </c>
      <c r="I55" s="29" t="s">
        <v>19</v>
      </c>
      <c r="J55" s="107" t="s">
        <v>1827</v>
      </c>
      <c r="K55" s="109" t="s">
        <v>2735</v>
      </c>
      <c r="L55" s="32">
        <v>0</v>
      </c>
      <c r="M55" s="32">
        <v>510</v>
      </c>
      <c r="N55" s="109" t="s">
        <v>2745</v>
      </c>
      <c r="O55" s="57">
        <f t="shared" si="2"/>
        <v>4443.91</v>
      </c>
      <c r="P55" s="25">
        <v>247</v>
      </c>
      <c r="Q55" s="110" t="s">
        <v>2760</v>
      </c>
      <c r="R55" s="21">
        <v>0</v>
      </c>
      <c r="S55" s="2"/>
    </row>
    <row r="56" spans="1:19" s="9" customFormat="1" x14ac:dyDescent="0.2">
      <c r="A56" s="7">
        <v>47</v>
      </c>
      <c r="B56" s="18">
        <v>427</v>
      </c>
      <c r="C56" s="108" t="s">
        <v>2766</v>
      </c>
      <c r="D56" s="76">
        <v>231253</v>
      </c>
      <c r="E56" s="108" t="s">
        <v>2767</v>
      </c>
      <c r="F56" s="80" t="s">
        <v>1722</v>
      </c>
      <c r="G56" s="114">
        <v>-3573.12</v>
      </c>
      <c r="H56" s="29" t="s">
        <v>20</v>
      </c>
      <c r="I56" s="29" t="s">
        <v>19</v>
      </c>
      <c r="J56" s="107" t="s">
        <v>1827</v>
      </c>
      <c r="K56" s="109" t="s">
        <v>2735</v>
      </c>
      <c r="L56" s="32">
        <v>0</v>
      </c>
      <c r="M56" s="32">
        <v>513</v>
      </c>
      <c r="N56" s="109" t="s">
        <v>2745</v>
      </c>
      <c r="O56" s="57">
        <f t="shared" si="2"/>
        <v>-3573.12</v>
      </c>
      <c r="P56" s="25">
        <v>247</v>
      </c>
      <c r="Q56" s="110" t="s">
        <v>2760</v>
      </c>
      <c r="R56" s="21">
        <v>0</v>
      </c>
      <c r="S56" s="2"/>
    </row>
    <row r="57" spans="1:19" s="9" customFormat="1" x14ac:dyDescent="0.2">
      <c r="A57" s="7">
        <v>48</v>
      </c>
      <c r="B57" s="18">
        <v>421</v>
      </c>
      <c r="C57" s="108" t="s">
        <v>2766</v>
      </c>
      <c r="D57" s="76">
        <v>231254</v>
      </c>
      <c r="E57" s="108" t="s">
        <v>2767</v>
      </c>
      <c r="F57" s="80" t="s">
        <v>1722</v>
      </c>
      <c r="G57" s="114">
        <v>3573.12</v>
      </c>
      <c r="H57" s="29" t="s">
        <v>20</v>
      </c>
      <c r="I57" s="29" t="s">
        <v>19</v>
      </c>
      <c r="J57" s="107" t="s">
        <v>1827</v>
      </c>
      <c r="K57" s="109" t="s">
        <v>2735</v>
      </c>
      <c r="L57" s="32">
        <v>0</v>
      </c>
      <c r="M57" s="32">
        <v>512</v>
      </c>
      <c r="N57" s="109" t="s">
        <v>2745</v>
      </c>
      <c r="O57" s="57">
        <f t="shared" si="2"/>
        <v>3573.12</v>
      </c>
      <c r="P57" s="25">
        <v>247</v>
      </c>
      <c r="Q57" s="110" t="s">
        <v>2760</v>
      </c>
      <c r="R57" s="21">
        <v>0</v>
      </c>
      <c r="S57" s="2"/>
    </row>
    <row r="58" spans="1:19" s="9" customFormat="1" x14ac:dyDescent="0.2">
      <c r="A58" s="7">
        <v>49</v>
      </c>
      <c r="B58" s="18">
        <v>420</v>
      </c>
      <c r="C58" s="108" t="s">
        <v>2766</v>
      </c>
      <c r="D58" s="76">
        <v>231257</v>
      </c>
      <c r="E58" s="108" t="s">
        <v>2767</v>
      </c>
      <c r="F58" s="80" t="s">
        <v>1722</v>
      </c>
      <c r="G58" s="114">
        <v>-2459.04</v>
      </c>
      <c r="H58" s="29" t="s">
        <v>20</v>
      </c>
      <c r="I58" s="29" t="s">
        <v>19</v>
      </c>
      <c r="J58" s="107" t="s">
        <v>1827</v>
      </c>
      <c r="K58" s="109" t="s">
        <v>2735</v>
      </c>
      <c r="L58" s="32">
        <v>0</v>
      </c>
      <c r="M58" s="32">
        <v>518</v>
      </c>
      <c r="N58" s="109" t="s">
        <v>2745</v>
      </c>
      <c r="O58" s="57">
        <f t="shared" si="2"/>
        <v>-2459.04</v>
      </c>
      <c r="P58" s="25">
        <v>247</v>
      </c>
      <c r="Q58" s="110" t="s">
        <v>2760</v>
      </c>
      <c r="R58" s="21">
        <v>0</v>
      </c>
      <c r="S58" s="2"/>
    </row>
    <row r="59" spans="1:19" s="9" customFormat="1" x14ac:dyDescent="0.2">
      <c r="A59" s="7">
        <v>50</v>
      </c>
      <c r="B59" s="18">
        <v>173</v>
      </c>
      <c r="C59" s="108" t="s">
        <v>2755</v>
      </c>
      <c r="D59" s="76">
        <v>230141</v>
      </c>
      <c r="E59" s="108" t="s">
        <v>2680</v>
      </c>
      <c r="F59" s="80" t="s">
        <v>1722</v>
      </c>
      <c r="G59" s="114">
        <v>2459.04</v>
      </c>
      <c r="H59" s="29" t="s">
        <v>20</v>
      </c>
      <c r="I59" s="29" t="s">
        <v>19</v>
      </c>
      <c r="J59" s="107" t="s">
        <v>1827</v>
      </c>
      <c r="K59" s="109" t="s">
        <v>2677</v>
      </c>
      <c r="L59" s="32">
        <v>0</v>
      </c>
      <c r="M59" s="32">
        <v>322</v>
      </c>
      <c r="N59" s="109" t="s">
        <v>2772</v>
      </c>
      <c r="O59" s="57">
        <f t="shared" si="2"/>
        <v>2459.04</v>
      </c>
      <c r="P59" s="25">
        <v>247</v>
      </c>
      <c r="Q59" s="110" t="s">
        <v>2760</v>
      </c>
      <c r="R59" s="21">
        <v>0</v>
      </c>
      <c r="S59" s="2"/>
    </row>
    <row r="60" spans="1:19" s="9" customFormat="1" x14ac:dyDescent="0.2">
      <c r="A60" s="7">
        <v>51</v>
      </c>
      <c r="B60" s="18">
        <v>426</v>
      </c>
      <c r="C60" s="108" t="s">
        <v>2766</v>
      </c>
      <c r="D60" s="76">
        <v>231258</v>
      </c>
      <c r="E60" s="108" t="s">
        <v>2767</v>
      </c>
      <c r="F60" s="80" t="s">
        <v>1722</v>
      </c>
      <c r="G60" s="114">
        <v>2459.04</v>
      </c>
      <c r="H60" s="29" t="s">
        <v>20</v>
      </c>
      <c r="I60" s="29" t="s">
        <v>19</v>
      </c>
      <c r="J60" s="107" t="s">
        <v>1827</v>
      </c>
      <c r="K60" s="109" t="s">
        <v>2735</v>
      </c>
      <c r="L60" s="32">
        <v>0</v>
      </c>
      <c r="M60" s="32">
        <v>519</v>
      </c>
      <c r="N60" s="109" t="s">
        <v>2745</v>
      </c>
      <c r="O60" s="57">
        <f t="shared" si="2"/>
        <v>2459.04</v>
      </c>
      <c r="P60" s="25">
        <v>247</v>
      </c>
      <c r="Q60" s="110" t="s">
        <v>2760</v>
      </c>
      <c r="R60" s="21">
        <v>0</v>
      </c>
      <c r="S60" s="2"/>
    </row>
    <row r="61" spans="1:19" s="9" customFormat="1" x14ac:dyDescent="0.2">
      <c r="A61" s="7">
        <v>52</v>
      </c>
      <c r="B61" s="18">
        <v>419</v>
      </c>
      <c r="C61" s="108" t="s">
        <v>2766</v>
      </c>
      <c r="D61" s="76">
        <v>231259</v>
      </c>
      <c r="E61" s="108" t="s">
        <v>2767</v>
      </c>
      <c r="F61" s="80" t="s">
        <v>1722</v>
      </c>
      <c r="G61" s="114">
        <v>-2144.56</v>
      </c>
      <c r="H61" s="29" t="s">
        <v>20</v>
      </c>
      <c r="I61" s="29" t="s">
        <v>19</v>
      </c>
      <c r="J61" s="107" t="s">
        <v>1827</v>
      </c>
      <c r="K61" s="109" t="s">
        <v>2735</v>
      </c>
      <c r="L61" s="32">
        <v>0</v>
      </c>
      <c r="M61" s="32">
        <v>516</v>
      </c>
      <c r="N61" s="109" t="s">
        <v>2745</v>
      </c>
      <c r="O61" s="57">
        <f t="shared" si="2"/>
        <v>-2144.56</v>
      </c>
      <c r="P61" s="25">
        <v>247</v>
      </c>
      <c r="Q61" s="110" t="s">
        <v>2760</v>
      </c>
      <c r="R61" s="21">
        <v>0</v>
      </c>
      <c r="S61" s="2"/>
    </row>
    <row r="62" spans="1:19" s="9" customFormat="1" x14ac:dyDescent="0.2">
      <c r="A62" s="7">
        <v>53</v>
      </c>
      <c r="B62" s="18">
        <v>172</v>
      </c>
      <c r="C62" s="108" t="s">
        <v>2755</v>
      </c>
      <c r="D62" s="76">
        <v>230192</v>
      </c>
      <c r="E62" s="108" t="s">
        <v>2680</v>
      </c>
      <c r="F62" s="80" t="s">
        <v>1722</v>
      </c>
      <c r="G62" s="114">
        <v>2144.56</v>
      </c>
      <c r="H62" s="29" t="s">
        <v>20</v>
      </c>
      <c r="I62" s="29" t="s">
        <v>19</v>
      </c>
      <c r="J62" s="107" t="s">
        <v>1827</v>
      </c>
      <c r="K62" s="109" t="s">
        <v>2677</v>
      </c>
      <c r="L62" s="32">
        <v>0</v>
      </c>
      <c r="M62" s="32">
        <v>323</v>
      </c>
      <c r="N62" s="109" t="s">
        <v>2701</v>
      </c>
      <c r="O62" s="57">
        <f t="shared" si="2"/>
        <v>2144.56</v>
      </c>
      <c r="P62" s="25">
        <v>247</v>
      </c>
      <c r="Q62" s="110" t="s">
        <v>2760</v>
      </c>
      <c r="R62" s="21">
        <v>0</v>
      </c>
      <c r="S62" s="2"/>
    </row>
    <row r="63" spans="1:19" s="9" customFormat="1" x14ac:dyDescent="0.2">
      <c r="A63" s="7">
        <v>54</v>
      </c>
      <c r="B63" s="18">
        <v>418</v>
      </c>
      <c r="C63" s="108" t="s">
        <v>2770</v>
      </c>
      <c r="D63" s="76">
        <v>231260</v>
      </c>
      <c r="E63" s="108" t="s">
        <v>2767</v>
      </c>
      <c r="F63" s="80" t="s">
        <v>1722</v>
      </c>
      <c r="G63" s="114">
        <v>2144.56</v>
      </c>
      <c r="H63" s="29" t="s">
        <v>20</v>
      </c>
      <c r="I63" s="29" t="s">
        <v>19</v>
      </c>
      <c r="J63" s="107" t="s">
        <v>1827</v>
      </c>
      <c r="K63" s="109" t="s">
        <v>2735</v>
      </c>
      <c r="L63" s="32">
        <v>0</v>
      </c>
      <c r="M63" s="32">
        <v>517</v>
      </c>
      <c r="N63" s="109" t="s">
        <v>2745</v>
      </c>
      <c r="O63" s="57">
        <f t="shared" si="2"/>
        <v>2144.56</v>
      </c>
      <c r="P63" s="25">
        <v>247</v>
      </c>
      <c r="Q63" s="110" t="s">
        <v>2760</v>
      </c>
      <c r="R63" s="21">
        <v>0</v>
      </c>
      <c r="S63" s="2"/>
    </row>
    <row r="64" spans="1:19" s="9" customFormat="1" x14ac:dyDescent="0.2">
      <c r="A64" s="7">
        <v>55</v>
      </c>
      <c r="B64" s="18">
        <v>417</v>
      </c>
      <c r="C64" s="108" t="s">
        <v>2766</v>
      </c>
      <c r="D64" s="76">
        <v>231262</v>
      </c>
      <c r="E64" s="108" t="s">
        <v>2767</v>
      </c>
      <c r="F64" s="80" t="s">
        <v>1722</v>
      </c>
      <c r="G64" s="114">
        <v>-3772.14</v>
      </c>
      <c r="H64" s="29" t="s">
        <v>20</v>
      </c>
      <c r="I64" s="29" t="s">
        <v>19</v>
      </c>
      <c r="J64" s="107" t="s">
        <v>1827</v>
      </c>
      <c r="K64" s="109" t="s">
        <v>2735</v>
      </c>
      <c r="L64" s="32">
        <v>0</v>
      </c>
      <c r="M64" s="32">
        <v>520</v>
      </c>
      <c r="N64" s="109" t="s">
        <v>2745</v>
      </c>
      <c r="O64" s="57">
        <f t="shared" si="2"/>
        <v>-3772.14</v>
      </c>
      <c r="P64" s="25">
        <v>247</v>
      </c>
      <c r="Q64" s="110" t="s">
        <v>2760</v>
      </c>
      <c r="R64" s="21">
        <v>0</v>
      </c>
      <c r="S64" s="2"/>
    </row>
    <row r="65" spans="1:19" s="9" customFormat="1" x14ac:dyDescent="0.2">
      <c r="A65" s="7">
        <v>56</v>
      </c>
      <c r="B65" s="18">
        <v>425</v>
      </c>
      <c r="C65" s="108" t="s">
        <v>2766</v>
      </c>
      <c r="D65" s="76">
        <v>231263</v>
      </c>
      <c r="E65" s="108" t="s">
        <v>2767</v>
      </c>
      <c r="F65" s="80" t="s">
        <v>1722</v>
      </c>
      <c r="G65" s="114">
        <v>3772.14</v>
      </c>
      <c r="H65" s="29" t="s">
        <v>20</v>
      </c>
      <c r="I65" s="29" t="s">
        <v>19</v>
      </c>
      <c r="J65" s="107" t="s">
        <v>1827</v>
      </c>
      <c r="K65" s="109" t="s">
        <v>2735</v>
      </c>
      <c r="L65" s="32">
        <v>0</v>
      </c>
      <c r="M65" s="32">
        <v>521</v>
      </c>
      <c r="N65" s="109" t="s">
        <v>2745</v>
      </c>
      <c r="O65" s="57">
        <f t="shared" si="2"/>
        <v>3772.14</v>
      </c>
      <c r="P65" s="25">
        <v>247</v>
      </c>
      <c r="Q65" s="110" t="s">
        <v>2760</v>
      </c>
      <c r="R65" s="21">
        <v>0</v>
      </c>
      <c r="S65" s="2"/>
    </row>
    <row r="66" spans="1:19" s="9" customFormat="1" x14ac:dyDescent="0.2">
      <c r="A66" s="7">
        <v>57</v>
      </c>
      <c r="B66" s="18">
        <v>424</v>
      </c>
      <c r="C66" s="108" t="s">
        <v>2766</v>
      </c>
      <c r="D66" s="76">
        <v>231264</v>
      </c>
      <c r="E66" s="108" t="s">
        <v>2767</v>
      </c>
      <c r="F66" s="80" t="s">
        <v>1722</v>
      </c>
      <c r="G66" s="114">
        <v>-4030.8</v>
      </c>
      <c r="H66" s="29" t="s">
        <v>20</v>
      </c>
      <c r="I66" s="29" t="s">
        <v>19</v>
      </c>
      <c r="J66" s="107" t="s">
        <v>1827</v>
      </c>
      <c r="K66" s="109" t="s">
        <v>2735</v>
      </c>
      <c r="L66" s="32">
        <v>0</v>
      </c>
      <c r="M66" s="32">
        <v>514</v>
      </c>
      <c r="N66" s="109" t="s">
        <v>2745</v>
      </c>
      <c r="O66" s="57">
        <f t="shared" si="2"/>
        <v>-4030.8</v>
      </c>
      <c r="P66" s="25">
        <v>247</v>
      </c>
      <c r="Q66" s="110" t="s">
        <v>2760</v>
      </c>
      <c r="R66" s="21">
        <v>0</v>
      </c>
      <c r="S66" s="2"/>
    </row>
    <row r="67" spans="1:19" s="9" customFormat="1" x14ac:dyDescent="0.2">
      <c r="A67" s="7">
        <v>58</v>
      </c>
      <c r="B67" s="18">
        <v>423</v>
      </c>
      <c r="C67" s="108" t="s">
        <v>2766</v>
      </c>
      <c r="D67" s="76">
        <v>231265</v>
      </c>
      <c r="E67" s="108" t="s">
        <v>2767</v>
      </c>
      <c r="F67" s="80" t="s">
        <v>1722</v>
      </c>
      <c r="G67" s="114">
        <v>4030.8</v>
      </c>
      <c r="H67" s="29" t="s">
        <v>20</v>
      </c>
      <c r="I67" s="29" t="s">
        <v>19</v>
      </c>
      <c r="J67" s="107" t="s">
        <v>1827</v>
      </c>
      <c r="K67" s="109" t="s">
        <v>2735</v>
      </c>
      <c r="L67" s="32">
        <v>0</v>
      </c>
      <c r="M67" s="32">
        <v>515</v>
      </c>
      <c r="N67" s="109" t="s">
        <v>2745</v>
      </c>
      <c r="O67" s="57">
        <f t="shared" si="2"/>
        <v>4030.8</v>
      </c>
      <c r="P67" s="25">
        <v>247</v>
      </c>
      <c r="Q67" s="110" t="s">
        <v>2760</v>
      </c>
      <c r="R67" s="21">
        <v>0</v>
      </c>
      <c r="S67" s="2"/>
    </row>
    <row r="68" spans="1:19" s="9" customFormat="1" x14ac:dyDescent="0.2">
      <c r="A68" s="7">
        <v>59</v>
      </c>
      <c r="B68" s="18">
        <v>466</v>
      </c>
      <c r="C68" s="108" t="s">
        <v>2773</v>
      </c>
      <c r="D68" s="76">
        <v>2024000114</v>
      </c>
      <c r="E68" s="108" t="s">
        <v>2680</v>
      </c>
      <c r="F68" s="80" t="s">
        <v>2359</v>
      </c>
      <c r="G68" s="114">
        <v>3930</v>
      </c>
      <c r="H68" s="113" t="s">
        <v>1832</v>
      </c>
      <c r="I68" s="29" t="s">
        <v>19</v>
      </c>
      <c r="J68" s="107" t="s">
        <v>1814</v>
      </c>
      <c r="K68" s="109" t="s">
        <v>2774</v>
      </c>
      <c r="L68" s="32">
        <v>0</v>
      </c>
      <c r="M68" s="32">
        <v>562</v>
      </c>
      <c r="N68" s="109" t="s">
        <v>2774</v>
      </c>
      <c r="O68" s="57">
        <f t="shared" si="2"/>
        <v>3930</v>
      </c>
      <c r="P68" s="25">
        <v>21</v>
      </c>
      <c r="Q68" s="110" t="s">
        <v>2760</v>
      </c>
      <c r="R68" s="21">
        <v>0</v>
      </c>
      <c r="S68" s="2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  <mergeCell ref="A6:A8"/>
    <mergeCell ref="B6:C6"/>
    <mergeCell ref="D6:G6"/>
    <mergeCell ref="H6:H8"/>
    <mergeCell ref="I6:I8"/>
  </mergeCells>
  <phoneticPr fontId="28" type="noConversion"/>
  <pageMargins left="0.7" right="0.7" top="0.75" bottom="0.75" header="0.3" footer="0.3"/>
</worksheet>
</file>

<file path=xl/worksheets/sheet2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7BE828-21FA-4AA7-A9BF-CE8D006BA8F5}">
  <dimension ref="A1:AC29"/>
  <sheetViews>
    <sheetView workbookViewId="0">
      <selection activeCell="H30" sqref="H30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>
        <v>192</v>
      </c>
      <c r="C10" s="108" t="s">
        <v>2700</v>
      </c>
      <c r="D10" s="76">
        <v>6317906</v>
      </c>
      <c r="E10" s="108" t="s">
        <v>2700</v>
      </c>
      <c r="F10" s="80" t="s">
        <v>1573</v>
      </c>
      <c r="G10" s="79">
        <v>11909.98</v>
      </c>
      <c r="H10" s="29" t="s">
        <v>20</v>
      </c>
      <c r="I10" s="29" t="s">
        <v>19</v>
      </c>
      <c r="J10" s="107" t="s">
        <v>2777</v>
      </c>
      <c r="K10" s="109" t="s">
        <v>2697</v>
      </c>
      <c r="L10" s="32">
        <v>0</v>
      </c>
      <c r="M10" s="32">
        <v>362</v>
      </c>
      <c r="N10" s="109" t="s">
        <v>2697</v>
      </c>
      <c r="O10" s="57">
        <f t="shared" ref="O10:O25" si="0">G10</f>
        <v>11909.98</v>
      </c>
      <c r="P10" s="25">
        <v>259</v>
      </c>
      <c r="Q10" s="110" t="s">
        <v>2778</v>
      </c>
      <c r="R10" s="21">
        <v>0</v>
      </c>
      <c r="S10" s="2"/>
    </row>
    <row r="11" spans="1:29" s="9" customFormat="1" x14ac:dyDescent="0.2">
      <c r="A11" s="7">
        <v>2</v>
      </c>
      <c r="B11" s="18">
        <v>180</v>
      </c>
      <c r="C11" s="108" t="s">
        <v>2700</v>
      </c>
      <c r="D11" s="76">
        <v>6317903</v>
      </c>
      <c r="E11" s="108" t="s">
        <v>2680</v>
      </c>
      <c r="F11" s="80" t="s">
        <v>1573</v>
      </c>
      <c r="G11" s="79">
        <v>7145.99</v>
      </c>
      <c r="H11" s="29" t="s">
        <v>20</v>
      </c>
      <c r="I11" s="29" t="s">
        <v>19</v>
      </c>
      <c r="J11" s="107" t="s">
        <v>2777</v>
      </c>
      <c r="K11" s="109" t="s">
        <v>2697</v>
      </c>
      <c r="L11" s="32">
        <v>0</v>
      </c>
      <c r="M11" s="32">
        <v>364</v>
      </c>
      <c r="N11" s="109" t="s">
        <v>2697</v>
      </c>
      <c r="O11" s="57">
        <f t="shared" ref="O11" si="1">G11</f>
        <v>7145.99</v>
      </c>
      <c r="P11" s="25">
        <v>259</v>
      </c>
      <c r="Q11" s="110" t="s">
        <v>2778</v>
      </c>
      <c r="R11" s="21">
        <v>0</v>
      </c>
      <c r="S11" s="2"/>
    </row>
    <row r="12" spans="1:29" s="9" customFormat="1" ht="25.5" x14ac:dyDescent="0.2">
      <c r="A12" s="7">
        <v>3</v>
      </c>
      <c r="B12" s="18">
        <v>171</v>
      </c>
      <c r="C12" s="108" t="s">
        <v>2755</v>
      </c>
      <c r="D12" s="76">
        <v>4217001233</v>
      </c>
      <c r="E12" s="108" t="s">
        <v>2680</v>
      </c>
      <c r="F12" s="80" t="s">
        <v>1574</v>
      </c>
      <c r="G12" s="79">
        <v>90715.28</v>
      </c>
      <c r="H12" s="29" t="s">
        <v>20</v>
      </c>
      <c r="I12" s="29" t="s">
        <v>19</v>
      </c>
      <c r="J12" s="107" t="s">
        <v>2779</v>
      </c>
      <c r="K12" s="109" t="s">
        <v>2677</v>
      </c>
      <c r="L12" s="32">
        <v>0</v>
      </c>
      <c r="M12" s="32">
        <v>315</v>
      </c>
      <c r="N12" s="109" t="s">
        <v>2677</v>
      </c>
      <c r="O12" s="57">
        <f t="shared" si="0"/>
        <v>90715.28</v>
      </c>
      <c r="P12" s="25">
        <v>260</v>
      </c>
      <c r="Q12" s="110" t="s">
        <v>2778</v>
      </c>
      <c r="R12" s="21">
        <v>0</v>
      </c>
      <c r="S12" s="2"/>
    </row>
    <row r="13" spans="1:29" s="9" customFormat="1" x14ac:dyDescent="0.2">
      <c r="A13" s="7">
        <v>4</v>
      </c>
      <c r="B13" s="18">
        <v>197</v>
      </c>
      <c r="C13" s="108" t="s">
        <v>2698</v>
      </c>
      <c r="D13" s="76">
        <v>24009</v>
      </c>
      <c r="E13" s="108" t="s">
        <v>2700</v>
      </c>
      <c r="F13" s="80" t="s">
        <v>300</v>
      </c>
      <c r="G13" s="112">
        <v>806.6</v>
      </c>
      <c r="H13" s="29" t="s">
        <v>20</v>
      </c>
      <c r="I13" s="29" t="s">
        <v>19</v>
      </c>
      <c r="J13" s="107" t="s">
        <v>2780</v>
      </c>
      <c r="K13" s="109" t="s">
        <v>2691</v>
      </c>
      <c r="L13" s="32">
        <v>0</v>
      </c>
      <c r="M13" s="32">
        <v>366</v>
      </c>
      <c r="N13" s="109" t="s">
        <v>2697</v>
      </c>
      <c r="O13" s="57">
        <f t="shared" si="0"/>
        <v>806.6</v>
      </c>
      <c r="P13" s="25">
        <v>253</v>
      </c>
      <c r="Q13" s="110" t="s">
        <v>2778</v>
      </c>
      <c r="R13" s="21">
        <v>0</v>
      </c>
      <c r="S13" s="2"/>
    </row>
    <row r="14" spans="1:29" s="9" customFormat="1" x14ac:dyDescent="0.2">
      <c r="A14" s="7">
        <v>5</v>
      </c>
      <c r="B14" s="18">
        <v>446</v>
      </c>
      <c r="C14" s="108" t="s">
        <v>2771</v>
      </c>
      <c r="D14" s="76">
        <v>126174</v>
      </c>
      <c r="E14" s="108" t="s">
        <v>2781</v>
      </c>
      <c r="F14" s="80" t="s">
        <v>71</v>
      </c>
      <c r="G14" s="112">
        <v>1308.1600000000001</v>
      </c>
      <c r="H14" s="29" t="s">
        <v>20</v>
      </c>
      <c r="I14" s="29" t="s">
        <v>19</v>
      </c>
      <c r="J14" s="107" t="s">
        <v>2254</v>
      </c>
      <c r="K14" s="109" t="s">
        <v>2774</v>
      </c>
      <c r="L14" s="32">
        <v>0</v>
      </c>
      <c r="M14" s="32">
        <v>576</v>
      </c>
      <c r="N14" s="109" t="s">
        <v>2760</v>
      </c>
      <c r="O14" s="57">
        <f t="shared" si="0"/>
        <v>1308.1600000000001</v>
      </c>
      <c r="P14" s="25">
        <v>258</v>
      </c>
      <c r="Q14" s="110" t="s">
        <v>2778</v>
      </c>
      <c r="R14" s="21">
        <v>0</v>
      </c>
      <c r="S14" s="2"/>
    </row>
    <row r="15" spans="1:29" s="9" customFormat="1" x14ac:dyDescent="0.2">
      <c r="A15" s="7">
        <v>6</v>
      </c>
      <c r="B15" s="18">
        <v>448</v>
      </c>
      <c r="C15" s="108" t="s">
        <v>2771</v>
      </c>
      <c r="D15" s="76">
        <v>125605</v>
      </c>
      <c r="E15" s="108" t="s">
        <v>2782</v>
      </c>
      <c r="F15" s="80" t="s">
        <v>71</v>
      </c>
      <c r="G15" s="112">
        <v>1476.42</v>
      </c>
      <c r="H15" s="29" t="s">
        <v>20</v>
      </c>
      <c r="I15" s="29" t="s">
        <v>19</v>
      </c>
      <c r="J15" s="107" t="s">
        <v>2254</v>
      </c>
      <c r="K15" s="109" t="s">
        <v>2774</v>
      </c>
      <c r="L15" s="32">
        <v>0</v>
      </c>
      <c r="M15" s="32">
        <v>575</v>
      </c>
      <c r="N15" s="109" t="s">
        <v>2760</v>
      </c>
      <c r="O15" s="57">
        <f t="shared" ref="O15:O16" si="2">G15</f>
        <v>1476.42</v>
      </c>
      <c r="P15" s="25">
        <v>258</v>
      </c>
      <c r="Q15" s="110" t="s">
        <v>2778</v>
      </c>
      <c r="R15" s="21">
        <v>0</v>
      </c>
      <c r="S15" s="2"/>
    </row>
    <row r="16" spans="1:29" s="9" customFormat="1" x14ac:dyDescent="0.2">
      <c r="A16" s="7">
        <v>7</v>
      </c>
      <c r="B16" s="18">
        <v>447</v>
      </c>
      <c r="C16" s="108" t="s">
        <v>2771</v>
      </c>
      <c r="D16" s="76">
        <v>125059</v>
      </c>
      <c r="E16" s="108" t="s">
        <v>2783</v>
      </c>
      <c r="F16" s="80" t="s">
        <v>71</v>
      </c>
      <c r="G16" s="112">
        <f>1827.33</f>
        <v>1827.33</v>
      </c>
      <c r="H16" s="29" t="s">
        <v>20</v>
      </c>
      <c r="I16" s="29" t="s">
        <v>19</v>
      </c>
      <c r="J16" s="107" t="s">
        <v>2254</v>
      </c>
      <c r="K16" s="109" t="s">
        <v>2774</v>
      </c>
      <c r="L16" s="32">
        <v>0</v>
      </c>
      <c r="M16" s="32">
        <v>577</v>
      </c>
      <c r="N16" s="109" t="s">
        <v>2760</v>
      </c>
      <c r="O16" s="57">
        <f t="shared" si="2"/>
        <v>1827.33</v>
      </c>
      <c r="P16" s="25">
        <v>258</v>
      </c>
      <c r="Q16" s="110" t="s">
        <v>2778</v>
      </c>
      <c r="R16" s="21">
        <v>0</v>
      </c>
      <c r="S16" s="2"/>
    </row>
    <row r="17" spans="1:19" s="9" customFormat="1" x14ac:dyDescent="0.2">
      <c r="A17" s="7">
        <v>8</v>
      </c>
      <c r="B17" s="18">
        <v>157</v>
      </c>
      <c r="C17" s="108" t="s">
        <v>2680</v>
      </c>
      <c r="D17" s="76">
        <v>1290</v>
      </c>
      <c r="E17" s="108" t="s">
        <v>2671</v>
      </c>
      <c r="F17" s="80" t="s">
        <v>2082</v>
      </c>
      <c r="G17" s="112">
        <f>223.88</f>
        <v>223.88</v>
      </c>
      <c r="H17" s="29" t="s">
        <v>20</v>
      </c>
      <c r="I17" s="29" t="s">
        <v>19</v>
      </c>
      <c r="J17" s="107" t="s">
        <v>2784</v>
      </c>
      <c r="K17" s="109" t="s">
        <v>2683</v>
      </c>
      <c r="L17" s="32">
        <v>0</v>
      </c>
      <c r="M17" s="32">
        <v>307</v>
      </c>
      <c r="N17" s="109" t="s">
        <v>2677</v>
      </c>
      <c r="O17" s="57">
        <f t="shared" si="0"/>
        <v>223.88</v>
      </c>
      <c r="P17" s="25">
        <v>257</v>
      </c>
      <c r="Q17" s="110" t="s">
        <v>2778</v>
      </c>
      <c r="R17" s="21">
        <v>0</v>
      </c>
      <c r="S17" s="2"/>
    </row>
    <row r="18" spans="1:19" s="9" customFormat="1" x14ac:dyDescent="0.2">
      <c r="A18" s="7">
        <v>9</v>
      </c>
      <c r="B18" s="18">
        <v>158</v>
      </c>
      <c r="C18" s="108" t="s">
        <v>2680</v>
      </c>
      <c r="D18" s="76">
        <v>1261</v>
      </c>
      <c r="E18" s="108" t="s">
        <v>2671</v>
      </c>
      <c r="F18" s="80" t="s">
        <v>2082</v>
      </c>
      <c r="G18" s="112">
        <v>300</v>
      </c>
      <c r="H18" s="29" t="s">
        <v>20</v>
      </c>
      <c r="I18" s="29" t="s">
        <v>19</v>
      </c>
      <c r="J18" s="107" t="s">
        <v>2784</v>
      </c>
      <c r="K18" s="109" t="s">
        <v>2683</v>
      </c>
      <c r="L18" s="32">
        <v>0</v>
      </c>
      <c r="M18" s="32">
        <v>306</v>
      </c>
      <c r="N18" s="109" t="s">
        <v>2677</v>
      </c>
      <c r="O18" s="57">
        <f t="shared" ref="O18" si="3">G18</f>
        <v>300</v>
      </c>
      <c r="P18" s="25">
        <v>257</v>
      </c>
      <c r="Q18" s="110" t="s">
        <v>2778</v>
      </c>
      <c r="R18" s="21">
        <v>0</v>
      </c>
      <c r="S18" s="2"/>
    </row>
    <row r="19" spans="1:19" s="9" customFormat="1" ht="38.25" x14ac:dyDescent="0.2">
      <c r="A19" s="7">
        <v>10</v>
      </c>
      <c r="B19" s="18">
        <v>181</v>
      </c>
      <c r="C19" s="108" t="s">
        <v>2700</v>
      </c>
      <c r="D19" s="76">
        <v>1881</v>
      </c>
      <c r="E19" s="108" t="s">
        <v>2671</v>
      </c>
      <c r="F19" s="80" t="s">
        <v>875</v>
      </c>
      <c r="G19" s="112">
        <v>3213</v>
      </c>
      <c r="H19" s="29" t="s">
        <v>20</v>
      </c>
      <c r="I19" s="29" t="s">
        <v>19</v>
      </c>
      <c r="J19" s="107" t="s">
        <v>2785</v>
      </c>
      <c r="K19" s="109" t="s">
        <v>2701</v>
      </c>
      <c r="L19" s="32">
        <v>0</v>
      </c>
      <c r="M19" s="32">
        <v>359</v>
      </c>
      <c r="N19" s="109" t="s">
        <v>2697</v>
      </c>
      <c r="O19" s="57">
        <f t="shared" si="0"/>
        <v>3213</v>
      </c>
      <c r="P19" s="25">
        <v>254</v>
      </c>
      <c r="Q19" s="110" t="s">
        <v>2778</v>
      </c>
      <c r="R19" s="21">
        <v>0</v>
      </c>
      <c r="S19" s="2"/>
    </row>
    <row r="20" spans="1:19" s="9" customFormat="1" x14ac:dyDescent="0.2">
      <c r="A20" s="7">
        <v>11</v>
      </c>
      <c r="B20" s="18">
        <v>194</v>
      </c>
      <c r="C20" s="108" t="s">
        <v>2700</v>
      </c>
      <c r="D20" s="76">
        <v>29986</v>
      </c>
      <c r="E20" s="108" t="s">
        <v>2700</v>
      </c>
      <c r="F20" s="80" t="s">
        <v>1946</v>
      </c>
      <c r="G20" s="112">
        <f>1404.2</f>
        <v>1404.2</v>
      </c>
      <c r="H20" s="29" t="s">
        <v>20</v>
      </c>
      <c r="I20" s="29" t="s">
        <v>19</v>
      </c>
      <c r="J20" s="107" t="s">
        <v>2786</v>
      </c>
      <c r="K20" s="109" t="s">
        <v>2691</v>
      </c>
      <c r="L20" s="32">
        <v>0</v>
      </c>
      <c r="M20" s="32">
        <v>367</v>
      </c>
      <c r="N20" s="109" t="s">
        <v>2697</v>
      </c>
      <c r="O20" s="57">
        <f t="shared" si="0"/>
        <v>1404.2</v>
      </c>
      <c r="P20" s="25">
        <v>261</v>
      </c>
      <c r="Q20" s="110" t="s">
        <v>2778</v>
      </c>
      <c r="R20" s="21">
        <v>0</v>
      </c>
      <c r="S20" s="2"/>
    </row>
    <row r="21" spans="1:19" s="9" customFormat="1" x14ac:dyDescent="0.2">
      <c r="A21" s="7">
        <v>12</v>
      </c>
      <c r="B21" s="18">
        <v>219</v>
      </c>
      <c r="C21" s="108" t="s">
        <v>2752</v>
      </c>
      <c r="D21" s="76">
        <v>29992</v>
      </c>
      <c r="E21" s="108" t="s">
        <v>2700</v>
      </c>
      <c r="F21" s="80" t="s">
        <v>1946</v>
      </c>
      <c r="G21" s="112">
        <v>562.28</v>
      </c>
      <c r="H21" s="29" t="s">
        <v>20</v>
      </c>
      <c r="I21" s="29" t="s">
        <v>19</v>
      </c>
      <c r="J21" s="107" t="s">
        <v>2786</v>
      </c>
      <c r="K21" s="109" t="s">
        <v>2702</v>
      </c>
      <c r="L21" s="32">
        <v>0</v>
      </c>
      <c r="M21" s="32">
        <v>436</v>
      </c>
      <c r="N21" s="109" t="s">
        <v>2739</v>
      </c>
      <c r="O21" s="57">
        <f t="shared" ref="O21" si="4">G21</f>
        <v>562.28</v>
      </c>
      <c r="P21" s="25">
        <v>261</v>
      </c>
      <c r="Q21" s="110" t="s">
        <v>2778</v>
      </c>
      <c r="R21" s="21">
        <v>0</v>
      </c>
      <c r="S21" s="2"/>
    </row>
    <row r="22" spans="1:19" s="9" customFormat="1" x14ac:dyDescent="0.2">
      <c r="A22" s="7">
        <v>13</v>
      </c>
      <c r="B22" s="18">
        <v>154</v>
      </c>
      <c r="C22" s="108" t="s">
        <v>2680</v>
      </c>
      <c r="D22" s="76">
        <v>5963</v>
      </c>
      <c r="E22" s="108" t="s">
        <v>2671</v>
      </c>
      <c r="F22" s="80" t="s">
        <v>2501</v>
      </c>
      <c r="G22" s="112">
        <v>271320</v>
      </c>
      <c r="H22" s="29" t="s">
        <v>20</v>
      </c>
      <c r="I22" s="29" t="s">
        <v>19</v>
      </c>
      <c r="J22" s="107" t="s">
        <v>2787</v>
      </c>
      <c r="K22" s="109" t="s">
        <v>2683</v>
      </c>
      <c r="L22" s="32">
        <v>0</v>
      </c>
      <c r="M22" s="32">
        <v>317</v>
      </c>
      <c r="N22" s="109" t="s">
        <v>2677</v>
      </c>
      <c r="O22" s="57">
        <f t="shared" si="0"/>
        <v>271320</v>
      </c>
      <c r="P22" s="25">
        <v>262</v>
      </c>
      <c r="Q22" s="110" t="s">
        <v>2778</v>
      </c>
      <c r="R22" s="21">
        <v>0</v>
      </c>
      <c r="S22" s="2"/>
    </row>
    <row r="23" spans="1:19" s="9" customFormat="1" ht="25.5" x14ac:dyDescent="0.2">
      <c r="A23" s="7">
        <v>14</v>
      </c>
      <c r="B23" s="18">
        <v>208</v>
      </c>
      <c r="C23" s="108" t="s">
        <v>2695</v>
      </c>
      <c r="D23" s="76">
        <v>6424397354</v>
      </c>
      <c r="E23" s="108" t="s">
        <v>2671</v>
      </c>
      <c r="F23" s="80" t="s">
        <v>1541</v>
      </c>
      <c r="G23" s="114">
        <f>3167.09</f>
        <v>3167.09</v>
      </c>
      <c r="H23" s="29" t="s">
        <v>20</v>
      </c>
      <c r="I23" s="29" t="s">
        <v>19</v>
      </c>
      <c r="J23" s="107" t="s">
        <v>2788</v>
      </c>
      <c r="K23" s="109" t="s">
        <v>2702</v>
      </c>
      <c r="L23" s="32">
        <v>0</v>
      </c>
      <c r="M23" s="32">
        <v>459</v>
      </c>
      <c r="N23" s="109" t="s">
        <v>2718</v>
      </c>
      <c r="O23" s="57">
        <f t="shared" si="0"/>
        <v>3167.09</v>
      </c>
      <c r="P23" s="25">
        <v>252</v>
      </c>
      <c r="Q23" s="110" t="s">
        <v>2778</v>
      </c>
      <c r="R23" s="21">
        <v>0</v>
      </c>
      <c r="S23" s="2"/>
    </row>
    <row r="24" spans="1:19" s="9" customFormat="1" x14ac:dyDescent="0.2">
      <c r="A24" s="7">
        <v>15</v>
      </c>
      <c r="B24" s="18">
        <v>209</v>
      </c>
      <c r="C24" s="108" t="s">
        <v>2695</v>
      </c>
      <c r="D24" s="76">
        <v>6424399614</v>
      </c>
      <c r="E24" s="108" t="s">
        <v>2671</v>
      </c>
      <c r="F24" s="80" t="s">
        <v>1541</v>
      </c>
      <c r="G24" s="114">
        <v>84.09</v>
      </c>
      <c r="H24" s="29" t="s">
        <v>20</v>
      </c>
      <c r="I24" s="29" t="s">
        <v>19</v>
      </c>
      <c r="J24" s="107" t="s">
        <v>2789</v>
      </c>
      <c r="K24" s="109" t="s">
        <v>2702</v>
      </c>
      <c r="L24" s="32">
        <v>0</v>
      </c>
      <c r="M24" s="32">
        <v>458</v>
      </c>
      <c r="N24" s="109" t="s">
        <v>2718</v>
      </c>
      <c r="O24" s="57">
        <f t="shared" ref="O24" si="5">G24</f>
        <v>84.09</v>
      </c>
      <c r="P24" s="25">
        <v>252</v>
      </c>
      <c r="Q24" s="110" t="s">
        <v>2778</v>
      </c>
      <c r="R24" s="21">
        <v>0</v>
      </c>
      <c r="S24" s="2"/>
    </row>
    <row r="25" spans="1:19" s="9" customFormat="1" ht="25.5" x14ac:dyDescent="0.2">
      <c r="A25" s="7">
        <v>16</v>
      </c>
      <c r="B25" s="18">
        <v>302</v>
      </c>
      <c r="C25" s="108" t="s">
        <v>2719</v>
      </c>
      <c r="D25" s="76">
        <v>13784591</v>
      </c>
      <c r="E25" s="108" t="s">
        <v>2719</v>
      </c>
      <c r="F25" s="80" t="s">
        <v>1187</v>
      </c>
      <c r="G25" s="114">
        <v>214.2</v>
      </c>
      <c r="H25" s="29" t="s">
        <v>20</v>
      </c>
      <c r="I25" s="29" t="s">
        <v>19</v>
      </c>
      <c r="J25" s="107" t="s">
        <v>2791</v>
      </c>
      <c r="K25" s="109" t="s">
        <v>2762</v>
      </c>
      <c r="L25" s="32">
        <v>0</v>
      </c>
      <c r="M25" s="32">
        <v>453</v>
      </c>
      <c r="N25" s="109" t="s">
        <v>2718</v>
      </c>
      <c r="O25" s="57">
        <f t="shared" si="0"/>
        <v>214.2</v>
      </c>
      <c r="P25" s="25">
        <v>255</v>
      </c>
      <c r="Q25" s="110" t="s">
        <v>2778</v>
      </c>
      <c r="R25" s="21">
        <v>0</v>
      </c>
      <c r="S25" s="2"/>
    </row>
    <row r="26" spans="1:19" s="9" customFormat="1" ht="25.5" x14ac:dyDescent="0.2">
      <c r="A26" s="7">
        <v>17</v>
      </c>
      <c r="B26" s="18">
        <v>299</v>
      </c>
      <c r="C26" s="108" t="s">
        <v>2719</v>
      </c>
      <c r="D26" s="76">
        <v>13784593</v>
      </c>
      <c r="E26" s="108" t="s">
        <v>2719</v>
      </c>
      <c r="F26" s="80" t="s">
        <v>1187</v>
      </c>
      <c r="G26" s="114">
        <v>732.62</v>
      </c>
      <c r="H26" s="29" t="s">
        <v>20</v>
      </c>
      <c r="I26" s="29" t="s">
        <v>19</v>
      </c>
      <c r="J26" s="107" t="s">
        <v>2792</v>
      </c>
      <c r="K26" s="109" t="s">
        <v>2794</v>
      </c>
      <c r="L26" s="32">
        <v>0</v>
      </c>
      <c r="M26" s="32">
        <v>451</v>
      </c>
      <c r="N26" s="109" t="s">
        <v>2718</v>
      </c>
      <c r="O26" s="57">
        <f t="shared" ref="O26:O27" si="6">G26</f>
        <v>732.62</v>
      </c>
      <c r="P26" s="25">
        <v>255</v>
      </c>
      <c r="Q26" s="110" t="s">
        <v>2778</v>
      </c>
      <c r="R26" s="21">
        <v>0</v>
      </c>
      <c r="S26" s="2"/>
    </row>
    <row r="27" spans="1:19" s="9" customFormat="1" ht="25.5" x14ac:dyDescent="0.2">
      <c r="A27" s="7">
        <v>18</v>
      </c>
      <c r="B27" s="18">
        <v>300</v>
      </c>
      <c r="C27" s="108" t="s">
        <v>2719</v>
      </c>
      <c r="D27" s="76">
        <v>13784594</v>
      </c>
      <c r="E27" s="108" t="s">
        <v>2719</v>
      </c>
      <c r="F27" s="80" t="s">
        <v>1187</v>
      </c>
      <c r="G27" s="114">
        <f>2496.21</f>
        <v>2496.21</v>
      </c>
      <c r="H27" s="29" t="s">
        <v>20</v>
      </c>
      <c r="I27" s="29" t="s">
        <v>19</v>
      </c>
      <c r="J27" s="107" t="s">
        <v>2793</v>
      </c>
      <c r="K27" s="109" t="s">
        <v>2730</v>
      </c>
      <c r="L27" s="32">
        <v>0</v>
      </c>
      <c r="M27" s="32">
        <v>452</v>
      </c>
      <c r="N27" s="109" t="s">
        <v>2718</v>
      </c>
      <c r="O27" s="57">
        <f t="shared" si="6"/>
        <v>2496.21</v>
      </c>
      <c r="P27" s="25">
        <v>255</v>
      </c>
      <c r="Q27" s="110" t="s">
        <v>2778</v>
      </c>
      <c r="R27" s="21">
        <v>0</v>
      </c>
      <c r="S27" s="2"/>
    </row>
    <row r="28" spans="1:19" s="9" customFormat="1" ht="25.5" x14ac:dyDescent="0.2">
      <c r="A28" s="7">
        <v>19</v>
      </c>
      <c r="B28" s="18">
        <v>152</v>
      </c>
      <c r="C28" s="108" t="s">
        <v>2671</v>
      </c>
      <c r="D28" s="76">
        <v>44701</v>
      </c>
      <c r="E28" s="108" t="s">
        <v>2671</v>
      </c>
      <c r="F28" s="80" t="s">
        <v>2775</v>
      </c>
      <c r="G28" s="114">
        <v>648.54999999999995</v>
      </c>
      <c r="H28" s="29" t="s">
        <v>20</v>
      </c>
      <c r="I28" s="29" t="s">
        <v>19</v>
      </c>
      <c r="J28" s="107" t="s">
        <v>2790</v>
      </c>
      <c r="K28" s="109" t="s">
        <v>2677</v>
      </c>
      <c r="L28" s="32">
        <v>0</v>
      </c>
      <c r="M28" s="32">
        <v>360</v>
      </c>
      <c r="N28" s="109" t="s">
        <v>2697</v>
      </c>
      <c r="O28" s="57">
        <f>G28</f>
        <v>648.54999999999995</v>
      </c>
      <c r="P28" s="25">
        <v>256</v>
      </c>
      <c r="Q28" s="110" t="s">
        <v>2778</v>
      </c>
      <c r="R28" s="21">
        <v>0</v>
      </c>
      <c r="S28" s="2"/>
    </row>
    <row r="29" spans="1:19" s="9" customFormat="1" ht="25.5" x14ac:dyDescent="0.2">
      <c r="A29" s="7">
        <v>20</v>
      </c>
      <c r="B29" s="18">
        <v>406</v>
      </c>
      <c r="C29" s="108" t="s">
        <v>2770</v>
      </c>
      <c r="D29" s="76">
        <v>3209</v>
      </c>
      <c r="E29" s="108" t="s">
        <v>2736</v>
      </c>
      <c r="F29" s="80" t="s">
        <v>2776</v>
      </c>
      <c r="G29" s="114">
        <v>12700</v>
      </c>
      <c r="H29" s="113" t="s">
        <v>133</v>
      </c>
      <c r="I29" s="29" t="s">
        <v>19</v>
      </c>
      <c r="J29" s="107" t="s">
        <v>2795</v>
      </c>
      <c r="K29" s="109" t="s">
        <v>2725</v>
      </c>
      <c r="L29" s="32">
        <v>0</v>
      </c>
      <c r="M29" s="32">
        <v>507</v>
      </c>
      <c r="N29" s="109" t="s">
        <v>2745</v>
      </c>
      <c r="O29" s="57">
        <f>G29</f>
        <v>12700</v>
      </c>
      <c r="P29" s="25">
        <v>25</v>
      </c>
      <c r="Q29" s="110" t="s">
        <v>2778</v>
      </c>
      <c r="R29" s="21">
        <v>0</v>
      </c>
      <c r="S29" s="2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  <mergeCell ref="A6:A8"/>
    <mergeCell ref="B6:C6"/>
    <mergeCell ref="D6:G6"/>
    <mergeCell ref="H6:H8"/>
    <mergeCell ref="I6:I8"/>
  </mergeCells>
  <phoneticPr fontId="28" type="noConversion"/>
  <pageMargins left="0.7" right="0.7" top="0.75" bottom="0.75" header="0.3" footer="0.3"/>
</worksheet>
</file>

<file path=xl/worksheets/sheet2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430A30-568B-43B8-8931-11C54F9EC365}">
  <dimension ref="A1:AC10"/>
  <sheetViews>
    <sheetView workbookViewId="0">
      <selection activeCell="F10" sqref="F10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5.5" x14ac:dyDescent="0.2">
      <c r="A10" s="7">
        <v>1</v>
      </c>
      <c r="B10" s="18">
        <v>183</v>
      </c>
      <c r="C10" s="108" t="s">
        <v>2700</v>
      </c>
      <c r="D10" s="76">
        <v>1018</v>
      </c>
      <c r="E10" s="108" t="s">
        <v>2783</v>
      </c>
      <c r="F10" s="80" t="s">
        <v>1603</v>
      </c>
      <c r="G10" s="112">
        <v>4376.12</v>
      </c>
      <c r="H10" s="29" t="s">
        <v>20</v>
      </c>
      <c r="I10" s="29" t="s">
        <v>19</v>
      </c>
      <c r="J10" s="107" t="s">
        <v>2796</v>
      </c>
      <c r="K10" s="109" t="s">
        <v>2739</v>
      </c>
      <c r="L10" s="32">
        <v>0</v>
      </c>
      <c r="M10" s="32">
        <v>162</v>
      </c>
      <c r="N10" s="109" t="s">
        <v>2718</v>
      </c>
      <c r="O10" s="57">
        <f t="shared" ref="O10" si="0">G10</f>
        <v>4376.12</v>
      </c>
      <c r="P10" s="25">
        <v>271</v>
      </c>
      <c r="Q10" s="110" t="s">
        <v>2797</v>
      </c>
      <c r="R10" s="21">
        <v>0</v>
      </c>
      <c r="S10" s="2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  <mergeCell ref="A6:A8"/>
    <mergeCell ref="B6:C6"/>
    <mergeCell ref="D6:G6"/>
    <mergeCell ref="H6:H8"/>
    <mergeCell ref="I6:I8"/>
  </mergeCells>
  <pageMargins left="0.7" right="0.7" top="0.75" bottom="0.75" header="0.3" footer="0.3"/>
</worksheet>
</file>

<file path=xl/worksheets/sheet2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4B975B-B93B-4E36-A98C-5422F6CF64DB}">
  <dimension ref="A1:AC14"/>
  <sheetViews>
    <sheetView topLeftCell="A4" workbookViewId="0">
      <selection activeCell="F19" sqref="F19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>
        <v>198</v>
      </c>
      <c r="C10" s="108" t="s">
        <v>2698</v>
      </c>
      <c r="D10" s="76">
        <v>72096</v>
      </c>
      <c r="E10" s="108" t="s">
        <v>2700</v>
      </c>
      <c r="F10" s="80" t="s">
        <v>2798</v>
      </c>
      <c r="G10" s="79">
        <v>1279.9000000000001</v>
      </c>
      <c r="H10" s="29" t="s">
        <v>20</v>
      </c>
      <c r="I10" s="29" t="s">
        <v>19</v>
      </c>
      <c r="J10" s="107" t="s">
        <v>2802</v>
      </c>
      <c r="K10" s="109" t="s">
        <v>2697</v>
      </c>
      <c r="L10" s="32">
        <v>0</v>
      </c>
      <c r="M10" s="32">
        <v>438</v>
      </c>
      <c r="N10" s="109" t="s">
        <v>2718</v>
      </c>
      <c r="O10" s="57">
        <f t="shared" ref="O10:O14" si="0">G10</f>
        <v>1279.9000000000001</v>
      </c>
      <c r="P10" s="25">
        <v>275</v>
      </c>
      <c r="Q10" s="110" t="s">
        <v>2800</v>
      </c>
      <c r="R10" s="21">
        <v>0</v>
      </c>
      <c r="S10" s="2"/>
    </row>
    <row r="11" spans="1:29" s="9" customFormat="1" ht="25.5" x14ac:dyDescent="0.2">
      <c r="A11" s="7">
        <v>2</v>
      </c>
      <c r="B11" s="18">
        <v>232</v>
      </c>
      <c r="C11" s="108" t="s">
        <v>2752</v>
      </c>
      <c r="D11" s="76">
        <v>6197</v>
      </c>
      <c r="E11" s="108" t="s">
        <v>2671</v>
      </c>
      <c r="F11" s="80" t="s">
        <v>251</v>
      </c>
      <c r="G11" s="112">
        <v>1521.11</v>
      </c>
      <c r="H11" s="29" t="s">
        <v>20</v>
      </c>
      <c r="I11" s="29" t="s">
        <v>19</v>
      </c>
      <c r="J11" s="107" t="s">
        <v>2799</v>
      </c>
      <c r="K11" s="109" t="s">
        <v>2697</v>
      </c>
      <c r="L11" s="32">
        <v>0</v>
      </c>
      <c r="M11" s="32">
        <v>372</v>
      </c>
      <c r="N11" s="109" t="s">
        <v>2693</v>
      </c>
      <c r="O11" s="57">
        <f t="shared" si="0"/>
        <v>1521.11</v>
      </c>
      <c r="P11" s="25">
        <v>276</v>
      </c>
      <c r="Q11" s="110" t="s">
        <v>2800</v>
      </c>
      <c r="R11" s="21">
        <v>0</v>
      </c>
      <c r="S11" s="2"/>
    </row>
    <row r="12" spans="1:29" s="9" customFormat="1" ht="25.5" x14ac:dyDescent="0.2">
      <c r="A12" s="7">
        <v>3</v>
      </c>
      <c r="B12" s="18">
        <v>233</v>
      </c>
      <c r="C12" s="108" t="s">
        <v>2752</v>
      </c>
      <c r="D12" s="76">
        <v>6198</v>
      </c>
      <c r="E12" s="108" t="s">
        <v>2671</v>
      </c>
      <c r="F12" s="80" t="s">
        <v>251</v>
      </c>
      <c r="G12" s="112">
        <v>1066.05</v>
      </c>
      <c r="H12" s="29" t="s">
        <v>20</v>
      </c>
      <c r="I12" s="29" t="s">
        <v>19</v>
      </c>
      <c r="J12" s="107" t="s">
        <v>2801</v>
      </c>
      <c r="K12" s="109" t="s">
        <v>2697</v>
      </c>
      <c r="L12" s="32">
        <v>0</v>
      </c>
      <c r="M12" s="32">
        <v>371</v>
      </c>
      <c r="N12" s="109" t="s">
        <v>2697</v>
      </c>
      <c r="O12" s="57">
        <f t="shared" ref="O12:O13" si="1">G12</f>
        <v>1066.05</v>
      </c>
      <c r="P12" s="25">
        <v>276</v>
      </c>
      <c r="Q12" s="110" t="s">
        <v>2800</v>
      </c>
      <c r="R12" s="21">
        <v>0</v>
      </c>
      <c r="S12" s="2"/>
    </row>
    <row r="13" spans="1:29" s="9" customFormat="1" ht="25.5" x14ac:dyDescent="0.2">
      <c r="A13" s="7">
        <v>4</v>
      </c>
      <c r="B13" s="18">
        <v>234</v>
      </c>
      <c r="C13" s="108" t="s">
        <v>2752</v>
      </c>
      <c r="D13" s="76">
        <v>6312</v>
      </c>
      <c r="E13" s="108" t="s">
        <v>2671</v>
      </c>
      <c r="F13" s="80" t="s">
        <v>251</v>
      </c>
      <c r="G13" s="112">
        <f>271.61</f>
        <v>271.61</v>
      </c>
      <c r="H13" s="29" t="s">
        <v>20</v>
      </c>
      <c r="I13" s="29" t="s">
        <v>19</v>
      </c>
      <c r="J13" s="107" t="s">
        <v>2799</v>
      </c>
      <c r="K13" s="109" t="s">
        <v>2697</v>
      </c>
      <c r="L13" s="32">
        <v>0</v>
      </c>
      <c r="M13" s="32">
        <v>370</v>
      </c>
      <c r="N13" s="109" t="s">
        <v>2693</v>
      </c>
      <c r="O13" s="57">
        <f t="shared" si="1"/>
        <v>271.61</v>
      </c>
      <c r="P13" s="25">
        <v>276</v>
      </c>
      <c r="Q13" s="110" t="s">
        <v>2800</v>
      </c>
      <c r="R13" s="21">
        <v>0</v>
      </c>
      <c r="S13" s="2"/>
    </row>
    <row r="14" spans="1:29" s="9" customFormat="1" x14ac:dyDescent="0.2">
      <c r="A14" s="7">
        <v>5</v>
      </c>
      <c r="B14" s="18">
        <v>7050</v>
      </c>
      <c r="C14" s="108" t="s">
        <v>2803</v>
      </c>
      <c r="D14" s="76">
        <v>7135</v>
      </c>
      <c r="E14" s="108" t="s">
        <v>2804</v>
      </c>
      <c r="F14" s="80" t="s">
        <v>1154</v>
      </c>
      <c r="G14" s="79">
        <v>64.38</v>
      </c>
      <c r="H14" s="29" t="s">
        <v>20</v>
      </c>
      <c r="I14" s="29" t="s">
        <v>19</v>
      </c>
      <c r="J14" s="107" t="s">
        <v>2805</v>
      </c>
      <c r="K14" s="109" t="s">
        <v>2778</v>
      </c>
      <c r="L14" s="32">
        <v>0</v>
      </c>
      <c r="M14" s="32">
        <v>599</v>
      </c>
      <c r="N14" s="109" t="s">
        <v>2778</v>
      </c>
      <c r="O14" s="57">
        <f t="shared" si="0"/>
        <v>64.38</v>
      </c>
      <c r="P14" s="25">
        <v>274</v>
      </c>
      <c r="Q14" s="110" t="s">
        <v>2800</v>
      </c>
      <c r="R14" s="21">
        <v>0</v>
      </c>
      <c r="S14" s="2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  <mergeCell ref="A6:A8"/>
    <mergeCell ref="B6:C6"/>
    <mergeCell ref="D6:G6"/>
    <mergeCell ref="H6:H8"/>
    <mergeCell ref="I6:I8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2:AC20"/>
  <sheetViews>
    <sheetView topLeftCell="A4" workbookViewId="0">
      <selection activeCell="A4" sqref="A1:IV65536"/>
    </sheetView>
  </sheetViews>
  <sheetFormatPr defaultRowHeight="20.100000000000001" customHeight="1" x14ac:dyDescent="0.2"/>
  <cols>
    <col min="1" max="1" width="4.5703125" style="10" customWidth="1"/>
    <col min="2" max="2" width="9.7109375" style="6" customWidth="1"/>
    <col min="3" max="3" width="12.42578125" style="6" customWidth="1"/>
    <col min="4" max="4" width="14.42578125" style="6" customWidth="1"/>
    <col min="5" max="5" width="14.28515625" style="6" customWidth="1"/>
    <col min="6" max="6" width="20.140625" style="6" customWidth="1"/>
    <col min="7" max="7" width="12.42578125" style="6" customWidth="1"/>
    <col min="8" max="8" width="9.85546875" style="6" customWidth="1"/>
    <col min="9" max="9" width="15" style="6" customWidth="1"/>
    <col min="10" max="10" width="30.140625" style="6" customWidth="1"/>
    <col min="11" max="11" width="13.28515625" style="6" customWidth="1"/>
    <col min="12" max="13" width="9.28515625" style="6" customWidth="1"/>
    <col min="14" max="14" width="10.42578125" style="6" customWidth="1"/>
    <col min="15" max="15" width="11.85546875" style="6" customWidth="1"/>
    <col min="16" max="16" width="11.28515625" style="6" customWidth="1"/>
    <col min="17" max="17" width="12.42578125" style="6" customWidth="1"/>
    <col min="18" max="18" width="8.710937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0.100000000000001" customHeight="1" x14ac:dyDescent="0.2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39" customHeight="1" x14ac:dyDescent="0.2">
      <c r="A10" s="27">
        <v>1</v>
      </c>
      <c r="B10" s="18">
        <v>36887</v>
      </c>
      <c r="C10" s="19" t="s">
        <v>102</v>
      </c>
      <c r="D10" s="18">
        <v>26517</v>
      </c>
      <c r="E10" s="19" t="s">
        <v>102</v>
      </c>
      <c r="F10" s="29" t="s">
        <v>87</v>
      </c>
      <c r="G10" s="20">
        <v>3383.2</v>
      </c>
      <c r="H10" s="18" t="s">
        <v>20</v>
      </c>
      <c r="I10" s="18" t="s">
        <v>19</v>
      </c>
      <c r="J10" s="11" t="s">
        <v>381</v>
      </c>
      <c r="K10" s="19" t="s">
        <v>175</v>
      </c>
      <c r="L10" s="21">
        <v>0</v>
      </c>
      <c r="M10" s="21">
        <v>3303</v>
      </c>
      <c r="N10" s="19"/>
      <c r="O10" s="22">
        <f t="shared" ref="O10:O20" si="0">G10</f>
        <v>3383.2</v>
      </c>
      <c r="P10" s="21">
        <v>4113</v>
      </c>
      <c r="Q10" s="23" t="s">
        <v>382</v>
      </c>
      <c r="R10" s="21">
        <v>0</v>
      </c>
      <c r="S10" s="2"/>
    </row>
    <row r="11" spans="1:29" ht="49.5" hidden="1" customHeight="1" x14ac:dyDescent="0.2">
      <c r="A11" s="14"/>
      <c r="B11" s="14"/>
      <c r="C11" s="15"/>
      <c r="D11" s="15"/>
      <c r="E11" s="15"/>
      <c r="F11" s="29" t="s">
        <v>87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29" ht="33" customHeight="1" x14ac:dyDescent="0.2">
      <c r="A12" s="14">
        <v>2</v>
      </c>
      <c r="B12" s="14">
        <v>36889</v>
      </c>
      <c r="C12" s="24" t="s">
        <v>102</v>
      </c>
      <c r="D12" s="14">
        <v>26518</v>
      </c>
      <c r="E12" s="24" t="s">
        <v>102</v>
      </c>
      <c r="F12" s="29" t="s">
        <v>87</v>
      </c>
      <c r="G12" s="14">
        <v>1132.6400000000001</v>
      </c>
      <c r="H12" s="18" t="s">
        <v>20</v>
      </c>
      <c r="I12" s="18" t="s">
        <v>19</v>
      </c>
      <c r="J12" s="11" t="s">
        <v>383</v>
      </c>
      <c r="K12" s="24" t="s">
        <v>175</v>
      </c>
      <c r="L12" s="14">
        <v>0</v>
      </c>
      <c r="M12" s="25">
        <v>3302</v>
      </c>
      <c r="N12" s="24" t="s">
        <v>314</v>
      </c>
      <c r="O12" s="22">
        <f t="shared" si="0"/>
        <v>1132.6400000000001</v>
      </c>
      <c r="P12" s="21">
        <v>4113</v>
      </c>
      <c r="Q12" s="24" t="s">
        <v>382</v>
      </c>
      <c r="R12" s="14">
        <v>0</v>
      </c>
    </row>
    <row r="13" spans="1:29" ht="28.5" customHeight="1" x14ac:dyDescent="0.2">
      <c r="A13" s="14">
        <v>3</v>
      </c>
      <c r="B13" s="14">
        <v>37258</v>
      </c>
      <c r="C13" s="24" t="s">
        <v>384</v>
      </c>
      <c r="D13" s="15">
        <v>26526</v>
      </c>
      <c r="E13" s="24" t="s">
        <v>140</v>
      </c>
      <c r="F13" s="29" t="s">
        <v>87</v>
      </c>
      <c r="G13" s="14">
        <v>2645.64</v>
      </c>
      <c r="H13" s="18" t="s">
        <v>20</v>
      </c>
      <c r="I13" s="18" t="s">
        <v>19</v>
      </c>
      <c r="J13" s="18" t="s">
        <v>385</v>
      </c>
      <c r="K13" s="24" t="s">
        <v>175</v>
      </c>
      <c r="L13" s="14">
        <v>0</v>
      </c>
      <c r="M13" s="14">
        <v>3304</v>
      </c>
      <c r="N13" s="24" t="s">
        <v>314</v>
      </c>
      <c r="O13" s="22">
        <f t="shared" si="0"/>
        <v>2645.64</v>
      </c>
      <c r="P13" s="14">
        <v>4113</v>
      </c>
      <c r="Q13" s="24" t="s">
        <v>382</v>
      </c>
      <c r="R13" s="14">
        <v>0</v>
      </c>
    </row>
    <row r="14" spans="1:29" ht="30" customHeight="1" x14ac:dyDescent="0.2">
      <c r="A14" s="14">
        <v>4</v>
      </c>
      <c r="B14" s="14">
        <v>37017</v>
      </c>
      <c r="C14" s="24" t="s">
        <v>118</v>
      </c>
      <c r="D14" s="14">
        <v>2219542</v>
      </c>
      <c r="E14" s="24" t="s">
        <v>102</v>
      </c>
      <c r="F14" s="30" t="s">
        <v>209</v>
      </c>
      <c r="G14" s="14">
        <v>27026.69</v>
      </c>
      <c r="H14" s="18" t="s">
        <v>20</v>
      </c>
      <c r="I14" s="18" t="s">
        <v>19</v>
      </c>
      <c r="J14" s="18" t="s">
        <v>386</v>
      </c>
      <c r="K14" s="24" t="s">
        <v>140</v>
      </c>
      <c r="L14" s="14">
        <v>0</v>
      </c>
      <c r="M14" s="14">
        <v>3216</v>
      </c>
      <c r="N14" s="24" t="s">
        <v>175</v>
      </c>
      <c r="O14" s="22">
        <f t="shared" si="0"/>
        <v>27026.69</v>
      </c>
      <c r="P14" s="14">
        <v>4114</v>
      </c>
      <c r="Q14" s="24" t="s">
        <v>382</v>
      </c>
      <c r="R14" s="14">
        <v>0</v>
      </c>
    </row>
    <row r="15" spans="1:29" ht="23.25" customHeight="1" x14ac:dyDescent="0.2">
      <c r="A15" s="15">
        <v>5</v>
      </c>
      <c r="B15" s="14">
        <v>37018</v>
      </c>
      <c r="C15" s="24" t="s">
        <v>118</v>
      </c>
      <c r="D15" s="25">
        <v>2219611</v>
      </c>
      <c r="E15" s="24" t="s">
        <v>118</v>
      </c>
      <c r="F15" s="30" t="s">
        <v>209</v>
      </c>
      <c r="G15" s="14">
        <v>270.13</v>
      </c>
      <c r="H15" s="18" t="s">
        <v>20</v>
      </c>
      <c r="I15" s="18" t="s">
        <v>19</v>
      </c>
      <c r="J15" s="24" t="s">
        <v>386</v>
      </c>
      <c r="K15" s="24" t="s">
        <v>140</v>
      </c>
      <c r="L15" s="14">
        <v>0</v>
      </c>
      <c r="M15" s="14">
        <v>3217</v>
      </c>
      <c r="N15" s="24" t="s">
        <v>175</v>
      </c>
      <c r="O15" s="22">
        <f t="shared" si="0"/>
        <v>270.13</v>
      </c>
      <c r="P15" s="14">
        <v>4114</v>
      </c>
      <c r="Q15" s="24" t="s">
        <v>382</v>
      </c>
      <c r="R15" s="14">
        <v>0</v>
      </c>
    </row>
    <row r="16" spans="1:29" ht="30.75" customHeight="1" x14ac:dyDescent="0.2">
      <c r="A16" s="15">
        <v>6</v>
      </c>
      <c r="B16" s="14">
        <v>37674</v>
      </c>
      <c r="C16" s="24" t="s">
        <v>166</v>
      </c>
      <c r="D16" s="14">
        <v>239202076092</v>
      </c>
      <c r="E16" s="24" t="s">
        <v>102</v>
      </c>
      <c r="F16" s="24" t="s">
        <v>142</v>
      </c>
      <c r="G16" s="14">
        <v>2099.9899999999998</v>
      </c>
      <c r="H16" s="18" t="s">
        <v>20</v>
      </c>
      <c r="I16" s="18" t="s">
        <v>19</v>
      </c>
      <c r="J16" s="24" t="s">
        <v>387</v>
      </c>
      <c r="K16" s="24" t="s">
        <v>83</v>
      </c>
      <c r="L16" s="14">
        <v>0</v>
      </c>
      <c r="M16" s="14">
        <v>3237</v>
      </c>
      <c r="N16" s="24" t="s">
        <v>288</v>
      </c>
      <c r="O16" s="22">
        <f t="shared" si="0"/>
        <v>2099.9899999999998</v>
      </c>
      <c r="P16" s="14">
        <v>4112</v>
      </c>
      <c r="Q16" s="24" t="s">
        <v>382</v>
      </c>
      <c r="R16" s="14">
        <v>0</v>
      </c>
    </row>
    <row r="17" spans="1:18" ht="29.25" customHeight="1" x14ac:dyDescent="0.2">
      <c r="A17" s="15">
        <v>7</v>
      </c>
      <c r="B17" s="14">
        <v>36893</v>
      </c>
      <c r="C17" s="24" t="s">
        <v>102</v>
      </c>
      <c r="D17" s="14">
        <v>125937</v>
      </c>
      <c r="E17" s="24" t="s">
        <v>102</v>
      </c>
      <c r="F17" s="24" t="s">
        <v>148</v>
      </c>
      <c r="G17" s="14">
        <v>1828.9</v>
      </c>
      <c r="H17" s="18" t="s">
        <v>20</v>
      </c>
      <c r="I17" s="18" t="s">
        <v>19</v>
      </c>
      <c r="J17" s="24" t="s">
        <v>388</v>
      </c>
      <c r="K17" s="24" t="s">
        <v>118</v>
      </c>
      <c r="L17" s="14">
        <v>0</v>
      </c>
      <c r="M17" s="14">
        <v>3128</v>
      </c>
      <c r="N17" s="24" t="s">
        <v>175</v>
      </c>
      <c r="O17" s="14">
        <f t="shared" si="0"/>
        <v>1828.9</v>
      </c>
      <c r="P17" s="14">
        <v>4116</v>
      </c>
      <c r="Q17" s="24" t="s">
        <v>382</v>
      </c>
      <c r="R17" s="14">
        <v>0</v>
      </c>
    </row>
    <row r="18" spans="1:18" ht="31.5" customHeight="1" x14ac:dyDescent="0.2">
      <c r="A18" s="15">
        <v>8</v>
      </c>
      <c r="B18" s="14">
        <v>40147</v>
      </c>
      <c r="C18" s="24" t="s">
        <v>380</v>
      </c>
      <c r="D18" s="14">
        <v>227312009</v>
      </c>
      <c r="E18" s="24" t="s">
        <v>380</v>
      </c>
      <c r="F18" s="24" t="s">
        <v>156</v>
      </c>
      <c r="G18" s="14">
        <v>87292.98</v>
      </c>
      <c r="H18" s="18" t="s">
        <v>20</v>
      </c>
      <c r="I18" s="18" t="s">
        <v>19</v>
      </c>
      <c r="J18" s="24" t="s">
        <v>157</v>
      </c>
      <c r="K18" s="24" t="s">
        <v>380</v>
      </c>
      <c r="L18" s="14">
        <v>0</v>
      </c>
      <c r="M18" s="14">
        <v>3350</v>
      </c>
      <c r="N18" s="24" t="s">
        <v>382</v>
      </c>
      <c r="O18" s="14">
        <f t="shared" si="0"/>
        <v>87292.98</v>
      </c>
      <c r="P18" s="14">
        <v>4117</v>
      </c>
      <c r="Q18" s="24" t="s">
        <v>382</v>
      </c>
      <c r="R18" s="14">
        <v>0</v>
      </c>
    </row>
    <row r="19" spans="1:18" ht="20.100000000000001" customHeight="1" x14ac:dyDescent="0.2">
      <c r="A19" s="15">
        <v>9</v>
      </c>
      <c r="B19" s="14">
        <v>40146</v>
      </c>
      <c r="C19" s="24" t="s">
        <v>380</v>
      </c>
      <c r="D19" s="14">
        <v>227312021</v>
      </c>
      <c r="E19" s="24" t="s">
        <v>380</v>
      </c>
      <c r="F19" s="24" t="s">
        <v>156</v>
      </c>
      <c r="G19" s="14">
        <v>3447.68</v>
      </c>
      <c r="H19" s="18" t="s">
        <v>20</v>
      </c>
      <c r="I19" s="18" t="s">
        <v>19</v>
      </c>
      <c r="J19" s="24" t="s">
        <v>157</v>
      </c>
      <c r="K19" s="24" t="s">
        <v>380</v>
      </c>
      <c r="L19" s="14">
        <v>0</v>
      </c>
      <c r="M19" s="14">
        <v>3351</v>
      </c>
      <c r="N19" s="24" t="s">
        <v>382</v>
      </c>
      <c r="O19" s="14">
        <f t="shared" si="0"/>
        <v>3447.68</v>
      </c>
      <c r="P19" s="14">
        <v>4117</v>
      </c>
      <c r="Q19" s="24" t="s">
        <v>382</v>
      </c>
      <c r="R19" s="14">
        <v>0</v>
      </c>
    </row>
    <row r="20" spans="1:18" ht="33" customHeight="1" x14ac:dyDescent="0.2">
      <c r="A20" s="15">
        <v>10</v>
      </c>
      <c r="B20" s="14">
        <v>38816</v>
      </c>
      <c r="C20" s="14"/>
      <c r="D20" s="14">
        <v>746</v>
      </c>
      <c r="E20" s="24" t="s">
        <v>284</v>
      </c>
      <c r="F20" s="24" t="s">
        <v>391</v>
      </c>
      <c r="G20" s="14">
        <v>417.07</v>
      </c>
      <c r="H20" s="18" t="s">
        <v>20</v>
      </c>
      <c r="I20" s="18" t="s">
        <v>19</v>
      </c>
      <c r="J20" s="24" t="s">
        <v>392</v>
      </c>
      <c r="K20" s="24" t="s">
        <v>288</v>
      </c>
      <c r="L20" s="14">
        <v>0</v>
      </c>
      <c r="M20" s="14">
        <v>3349</v>
      </c>
      <c r="N20" s="24" t="s">
        <v>382</v>
      </c>
      <c r="O20" s="14">
        <f t="shared" si="0"/>
        <v>417.07</v>
      </c>
      <c r="P20" s="14">
        <v>4118</v>
      </c>
      <c r="Q20" s="24" t="s">
        <v>382</v>
      </c>
      <c r="R20" s="14">
        <v>0</v>
      </c>
    </row>
  </sheetData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honeticPr fontId="10" type="noConversion"/>
  <pageMargins left="0.7" right="0.7" top="0.75" bottom="0.75" header="0.3" footer="0.3"/>
</worksheet>
</file>

<file path=xl/worksheets/sheet2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A5A533-2F13-426C-BA59-9B9E24913914}">
  <dimension ref="A1:AC12"/>
  <sheetViews>
    <sheetView workbookViewId="0">
      <selection activeCell="D10" sqref="D10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4" x14ac:dyDescent="0.2">
      <c r="A10" s="7">
        <v>1</v>
      </c>
      <c r="B10" s="18">
        <v>513</v>
      </c>
      <c r="C10" s="108" t="s">
        <v>2820</v>
      </c>
      <c r="D10" s="76">
        <v>34820208</v>
      </c>
      <c r="E10" s="108" t="s">
        <v>2815</v>
      </c>
      <c r="F10" s="80" t="s">
        <v>2300</v>
      </c>
      <c r="G10" s="79">
        <v>7180.8</v>
      </c>
      <c r="H10" s="113" t="s">
        <v>1832</v>
      </c>
      <c r="I10" s="29" t="s">
        <v>19</v>
      </c>
      <c r="J10" s="107" t="s">
        <v>2826</v>
      </c>
      <c r="K10" s="109" t="s">
        <v>2778</v>
      </c>
      <c r="L10" s="32">
        <v>0</v>
      </c>
      <c r="M10" s="32">
        <v>606</v>
      </c>
      <c r="N10" s="109" t="s">
        <v>2797</v>
      </c>
      <c r="O10" s="57">
        <f t="shared" ref="O10:O12" si="0">G10</f>
        <v>7180.8</v>
      </c>
      <c r="P10" s="25">
        <v>26</v>
      </c>
      <c r="Q10" s="110" t="s">
        <v>2827</v>
      </c>
      <c r="R10" s="21">
        <v>0</v>
      </c>
      <c r="S10" s="2"/>
    </row>
    <row r="11" spans="1:29" s="9" customFormat="1" x14ac:dyDescent="0.2">
      <c r="A11" s="7">
        <v>2</v>
      </c>
      <c r="B11" s="18">
        <v>500</v>
      </c>
      <c r="C11" s="108" t="s">
        <v>2803</v>
      </c>
      <c r="D11" s="76">
        <v>2024000219</v>
      </c>
      <c r="E11" s="108" t="s">
        <v>2773</v>
      </c>
      <c r="F11" s="80" t="s">
        <v>2359</v>
      </c>
      <c r="G11" s="79">
        <v>13040</v>
      </c>
      <c r="H11" s="113" t="s">
        <v>1832</v>
      </c>
      <c r="I11" s="29" t="s">
        <v>19</v>
      </c>
      <c r="J11" s="107" t="s">
        <v>1816</v>
      </c>
      <c r="K11" s="109" t="s">
        <v>2828</v>
      </c>
      <c r="L11" s="32">
        <v>0</v>
      </c>
      <c r="M11" s="32">
        <v>605</v>
      </c>
      <c r="N11" s="109" t="s">
        <v>2797</v>
      </c>
      <c r="O11" s="57">
        <f t="shared" si="0"/>
        <v>13040</v>
      </c>
      <c r="P11" s="25">
        <v>28</v>
      </c>
      <c r="Q11" s="110" t="s">
        <v>2827</v>
      </c>
      <c r="R11" s="21">
        <v>0</v>
      </c>
      <c r="S11" s="2"/>
    </row>
    <row r="12" spans="1:29" s="9" customFormat="1" x14ac:dyDescent="0.2">
      <c r="A12" s="7">
        <v>3</v>
      </c>
      <c r="B12" s="18">
        <v>465</v>
      </c>
      <c r="C12" s="108" t="s">
        <v>2773</v>
      </c>
      <c r="D12" s="76">
        <v>6105</v>
      </c>
      <c r="E12" s="108" t="s">
        <v>2197</v>
      </c>
      <c r="F12" s="80" t="s">
        <v>2806</v>
      </c>
      <c r="G12" s="79">
        <v>2700</v>
      </c>
      <c r="H12" s="113" t="s">
        <v>2829</v>
      </c>
      <c r="I12" s="29" t="s">
        <v>19</v>
      </c>
      <c r="J12" s="80" t="s">
        <v>2830</v>
      </c>
      <c r="K12" s="109" t="s">
        <v>2774</v>
      </c>
      <c r="L12" s="32">
        <v>0</v>
      </c>
      <c r="M12" s="32">
        <v>561</v>
      </c>
      <c r="N12" s="109" t="s">
        <v>2774</v>
      </c>
      <c r="O12" s="57">
        <f t="shared" si="0"/>
        <v>2700</v>
      </c>
      <c r="P12" s="25">
        <v>27</v>
      </c>
      <c r="Q12" s="110" t="s">
        <v>2827</v>
      </c>
      <c r="R12" s="21">
        <v>0</v>
      </c>
      <c r="S12" s="2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  <mergeCell ref="A6:A8"/>
    <mergeCell ref="B6:C6"/>
    <mergeCell ref="D6:G6"/>
    <mergeCell ref="H6:H8"/>
    <mergeCell ref="I6:I8"/>
  </mergeCells>
  <pageMargins left="0.7" right="0.7" top="0.75" bottom="0.75" header="0.3" footer="0.3"/>
</worksheet>
</file>

<file path=xl/worksheets/sheet2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DB36D8-DEAD-4E6A-A3ED-0CFE30BDDAF3}">
  <dimension ref="A1:AC11"/>
  <sheetViews>
    <sheetView workbookViewId="0">
      <selection activeCell="F10" sqref="F10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>
        <v>220</v>
      </c>
      <c r="C10" s="108" t="s">
        <v>2752</v>
      </c>
      <c r="D10" s="76">
        <v>72187</v>
      </c>
      <c r="E10" s="108" t="s">
        <v>2695</v>
      </c>
      <c r="F10" s="80" t="s">
        <v>2798</v>
      </c>
      <c r="G10" s="79">
        <v>3488.48</v>
      </c>
      <c r="H10" s="29" t="s">
        <v>20</v>
      </c>
      <c r="I10" s="29" t="s">
        <v>19</v>
      </c>
      <c r="J10" s="107" t="s">
        <v>2811</v>
      </c>
      <c r="K10" s="109" t="s">
        <v>2702</v>
      </c>
      <c r="L10" s="32">
        <v>0</v>
      </c>
      <c r="M10" s="32">
        <v>439</v>
      </c>
      <c r="N10" s="109" t="s">
        <v>2718</v>
      </c>
      <c r="O10" s="57">
        <f t="shared" ref="O10:O11" si="0">G10</f>
        <v>3488.48</v>
      </c>
      <c r="P10" s="25">
        <v>285</v>
      </c>
      <c r="Q10" s="110" t="s">
        <v>2810</v>
      </c>
      <c r="R10" s="21">
        <v>0</v>
      </c>
      <c r="S10" s="2"/>
    </row>
    <row r="11" spans="1:29" s="9" customFormat="1" ht="38.25" x14ac:dyDescent="0.2">
      <c r="A11" s="7">
        <v>2</v>
      </c>
      <c r="B11" s="18">
        <v>278</v>
      </c>
      <c r="C11" s="108" t="s">
        <v>2808</v>
      </c>
      <c r="D11" s="76">
        <v>9084498</v>
      </c>
      <c r="E11" s="108" t="s">
        <v>2700</v>
      </c>
      <c r="F11" s="80" t="s">
        <v>2403</v>
      </c>
      <c r="G11" s="79">
        <v>6653.65</v>
      </c>
      <c r="H11" s="29" t="s">
        <v>20</v>
      </c>
      <c r="I11" s="29" t="s">
        <v>19</v>
      </c>
      <c r="J11" s="107" t="s">
        <v>2809</v>
      </c>
      <c r="K11" s="109" t="s">
        <v>2718</v>
      </c>
      <c r="L11" s="32">
        <v>0</v>
      </c>
      <c r="M11" s="32">
        <v>464</v>
      </c>
      <c r="N11" s="109" t="s">
        <v>2730</v>
      </c>
      <c r="O11" s="57">
        <f t="shared" si="0"/>
        <v>6653.65</v>
      </c>
      <c r="P11" s="25">
        <v>286</v>
      </c>
      <c r="Q11" s="110" t="s">
        <v>2810</v>
      </c>
      <c r="R11" s="21">
        <v>0</v>
      </c>
      <c r="S11" s="2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  <mergeCell ref="A6:A8"/>
    <mergeCell ref="B6:C6"/>
    <mergeCell ref="D6:G6"/>
    <mergeCell ref="H6:H8"/>
    <mergeCell ref="I6:I8"/>
  </mergeCells>
  <pageMargins left="0.7" right="0.7" top="0.75" bottom="0.75" header="0.3" footer="0.3"/>
</worksheet>
</file>

<file path=xl/worksheets/sheet2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D3857D-5876-4492-A02B-3CC13ED9670F}">
  <dimension ref="A1:AC23"/>
  <sheetViews>
    <sheetView topLeftCell="A10" workbookViewId="0">
      <selection activeCell="A23" sqref="A23:R23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5.5" x14ac:dyDescent="0.2">
      <c r="A10" s="7">
        <v>1</v>
      </c>
      <c r="B10" s="18">
        <v>504</v>
      </c>
      <c r="C10" s="108" t="s">
        <v>2815</v>
      </c>
      <c r="D10" s="111" t="s">
        <v>2823</v>
      </c>
      <c r="E10" s="108" t="s">
        <v>2719</v>
      </c>
      <c r="F10" s="80" t="s">
        <v>191</v>
      </c>
      <c r="G10" s="114">
        <v>76.540000000000006</v>
      </c>
      <c r="H10" s="113" t="s">
        <v>1832</v>
      </c>
      <c r="I10" s="29" t="s">
        <v>19</v>
      </c>
      <c r="J10" s="80" t="s">
        <v>2824</v>
      </c>
      <c r="K10" s="109" t="s">
        <v>2760</v>
      </c>
      <c r="L10" s="32">
        <v>0</v>
      </c>
      <c r="M10" s="32">
        <v>631</v>
      </c>
      <c r="N10" s="109" t="s">
        <v>2800</v>
      </c>
      <c r="O10" s="57">
        <f t="shared" ref="O10:O18" si="0">G10</f>
        <v>76.540000000000006</v>
      </c>
      <c r="P10" s="25">
        <v>31</v>
      </c>
      <c r="Q10" s="110" t="s">
        <v>2813</v>
      </c>
      <c r="R10" s="21">
        <v>0</v>
      </c>
      <c r="S10" s="2"/>
    </row>
    <row r="11" spans="1:29" s="9" customFormat="1" ht="38.25" x14ac:dyDescent="0.2">
      <c r="A11" s="7">
        <v>2</v>
      </c>
      <c r="B11" s="18">
        <v>510</v>
      </c>
      <c r="C11" s="108" t="s">
        <v>2820</v>
      </c>
      <c r="D11" s="76">
        <v>126751</v>
      </c>
      <c r="E11" s="108" t="s">
        <v>2821</v>
      </c>
      <c r="F11" s="80" t="s">
        <v>71</v>
      </c>
      <c r="G11" s="114">
        <v>2068.0700000000002</v>
      </c>
      <c r="H11" s="29" t="s">
        <v>20</v>
      </c>
      <c r="I11" s="29" t="s">
        <v>19</v>
      </c>
      <c r="J11" s="107" t="s">
        <v>2822</v>
      </c>
      <c r="K11" s="109" t="s">
        <v>2797</v>
      </c>
      <c r="L11" s="32">
        <v>0</v>
      </c>
      <c r="M11" s="32">
        <v>659</v>
      </c>
      <c r="N11" s="109" t="s">
        <v>2800</v>
      </c>
      <c r="O11" s="57">
        <f t="shared" si="0"/>
        <v>2068.0700000000002</v>
      </c>
      <c r="P11" s="25">
        <v>292</v>
      </c>
      <c r="Q11" s="110" t="s">
        <v>2813</v>
      </c>
      <c r="R11" s="21">
        <v>0</v>
      </c>
      <c r="S11" s="2"/>
    </row>
    <row r="12" spans="1:29" s="9" customFormat="1" ht="25.5" x14ac:dyDescent="0.2">
      <c r="A12" s="7">
        <v>3</v>
      </c>
      <c r="B12" s="18">
        <v>351</v>
      </c>
      <c r="C12" s="108" t="s">
        <v>2767</v>
      </c>
      <c r="D12" s="76">
        <v>106</v>
      </c>
      <c r="E12" s="108" t="s">
        <v>2695</v>
      </c>
      <c r="F12" s="80" t="s">
        <v>1491</v>
      </c>
      <c r="G12" s="114">
        <f>236.86</f>
        <v>236.86</v>
      </c>
      <c r="H12" s="29" t="s">
        <v>20</v>
      </c>
      <c r="I12" s="29" t="s">
        <v>19</v>
      </c>
      <c r="J12" s="107" t="s">
        <v>2818</v>
      </c>
      <c r="K12" s="109" t="s">
        <v>2730</v>
      </c>
      <c r="L12" s="32">
        <v>0</v>
      </c>
      <c r="M12" s="32">
        <v>486</v>
      </c>
      <c r="N12" s="109" t="s">
        <v>2725</v>
      </c>
      <c r="O12" s="57">
        <f t="shared" si="0"/>
        <v>236.86</v>
      </c>
      <c r="P12" s="25">
        <v>293</v>
      </c>
      <c r="Q12" s="110" t="s">
        <v>2813</v>
      </c>
      <c r="R12" s="21">
        <v>0</v>
      </c>
      <c r="S12" s="2"/>
    </row>
    <row r="13" spans="1:29" s="9" customFormat="1" ht="25.5" x14ac:dyDescent="0.2">
      <c r="A13" s="7"/>
      <c r="B13" s="18">
        <v>343</v>
      </c>
      <c r="C13" s="108" t="s">
        <v>2736</v>
      </c>
      <c r="D13" s="76">
        <v>119</v>
      </c>
      <c r="E13" s="108" t="s">
        <v>2752</v>
      </c>
      <c r="F13" s="80" t="s">
        <v>1491</v>
      </c>
      <c r="G13" s="114">
        <v>5330.26</v>
      </c>
      <c r="H13" s="29" t="s">
        <v>20</v>
      </c>
      <c r="I13" s="29" t="s">
        <v>19</v>
      </c>
      <c r="J13" s="107" t="s">
        <v>2819</v>
      </c>
      <c r="K13" s="109" t="s">
        <v>2730</v>
      </c>
      <c r="L13" s="32">
        <v>0</v>
      </c>
      <c r="M13" s="32">
        <v>493</v>
      </c>
      <c r="N13" s="109" t="s">
        <v>2725</v>
      </c>
      <c r="O13" s="57">
        <f t="shared" ref="O13" si="1">G13</f>
        <v>5330.26</v>
      </c>
      <c r="P13" s="25">
        <v>293</v>
      </c>
      <c r="Q13" s="110" t="s">
        <v>2813</v>
      </c>
      <c r="R13" s="21">
        <v>0</v>
      </c>
      <c r="S13" s="2"/>
    </row>
    <row r="14" spans="1:29" s="9" customFormat="1" ht="24" x14ac:dyDescent="0.2">
      <c r="A14" s="7">
        <v>4</v>
      </c>
      <c r="B14" s="18">
        <v>279</v>
      </c>
      <c r="C14" s="108" t="s">
        <v>2808</v>
      </c>
      <c r="D14" s="76">
        <v>220</v>
      </c>
      <c r="E14" s="108" t="s">
        <v>2700</v>
      </c>
      <c r="F14" s="80" t="s">
        <v>340</v>
      </c>
      <c r="G14" s="114">
        <v>3570</v>
      </c>
      <c r="H14" s="29" t="s">
        <v>20</v>
      </c>
      <c r="I14" s="29" t="s">
        <v>19</v>
      </c>
      <c r="J14" s="80" t="s">
        <v>2817</v>
      </c>
      <c r="K14" s="109" t="s">
        <v>2739</v>
      </c>
      <c r="L14" s="32">
        <v>0</v>
      </c>
      <c r="M14" s="32">
        <v>461</v>
      </c>
      <c r="N14" s="109" t="s">
        <v>2718</v>
      </c>
      <c r="O14" s="57">
        <f t="shared" si="0"/>
        <v>3570</v>
      </c>
      <c r="P14" s="25">
        <v>295</v>
      </c>
      <c r="Q14" s="110" t="s">
        <v>2813</v>
      </c>
      <c r="R14" s="21">
        <v>0</v>
      </c>
      <c r="S14" s="2"/>
    </row>
    <row r="15" spans="1:29" s="9" customFormat="1" ht="36" x14ac:dyDescent="0.2">
      <c r="A15" s="7">
        <v>5</v>
      </c>
      <c r="B15" s="18">
        <v>502</v>
      </c>
      <c r="C15" s="108" t="s">
        <v>2815</v>
      </c>
      <c r="D15" s="76">
        <v>29</v>
      </c>
      <c r="E15" s="108" t="s">
        <v>2815</v>
      </c>
      <c r="F15" s="80" t="s">
        <v>400</v>
      </c>
      <c r="G15" s="114">
        <v>18850</v>
      </c>
      <c r="H15" s="29" t="s">
        <v>20</v>
      </c>
      <c r="I15" s="29" t="s">
        <v>19</v>
      </c>
      <c r="J15" s="80" t="s">
        <v>2816</v>
      </c>
      <c r="K15" s="109" t="s">
        <v>2778</v>
      </c>
      <c r="L15" s="32">
        <v>0</v>
      </c>
      <c r="M15" s="32">
        <v>632</v>
      </c>
      <c r="N15" s="109" t="s">
        <v>2800</v>
      </c>
      <c r="O15" s="57">
        <f t="shared" si="0"/>
        <v>18850</v>
      </c>
      <c r="P15" s="25">
        <v>295</v>
      </c>
      <c r="Q15" s="110" t="s">
        <v>2813</v>
      </c>
      <c r="R15" s="21">
        <v>0</v>
      </c>
      <c r="S15" s="2"/>
    </row>
    <row r="16" spans="1:29" s="9" customFormat="1" ht="38.25" x14ac:dyDescent="0.2">
      <c r="A16" s="7">
        <v>6</v>
      </c>
      <c r="B16" s="18">
        <v>218</v>
      </c>
      <c r="C16" s="108" t="s">
        <v>2695</v>
      </c>
      <c r="D16" s="76">
        <v>34</v>
      </c>
      <c r="E16" s="108" t="s">
        <v>2698</v>
      </c>
      <c r="F16" s="80" t="s">
        <v>2807</v>
      </c>
      <c r="G16" s="114">
        <v>515.27</v>
      </c>
      <c r="H16" s="29" t="s">
        <v>20</v>
      </c>
      <c r="I16" s="29" t="s">
        <v>19</v>
      </c>
      <c r="J16" s="107" t="s">
        <v>2814</v>
      </c>
      <c r="K16" s="109" t="s">
        <v>2693</v>
      </c>
      <c r="L16" s="32">
        <v>0</v>
      </c>
      <c r="M16" s="32">
        <v>460</v>
      </c>
      <c r="N16" s="109" t="s">
        <v>2718</v>
      </c>
      <c r="O16" s="57">
        <f t="shared" si="0"/>
        <v>515.27</v>
      </c>
      <c r="P16" s="25">
        <v>296</v>
      </c>
      <c r="Q16" s="110" t="s">
        <v>2813</v>
      </c>
      <c r="R16" s="21">
        <v>0</v>
      </c>
      <c r="S16" s="2"/>
    </row>
    <row r="17" spans="1:19" s="9" customFormat="1" ht="25.5" x14ac:dyDescent="0.2">
      <c r="A17" s="7">
        <v>7</v>
      </c>
      <c r="B17" s="18">
        <v>282</v>
      </c>
      <c r="C17" s="108" t="s">
        <v>2768</v>
      </c>
      <c r="D17" s="76">
        <v>3258295</v>
      </c>
      <c r="E17" s="108" t="s">
        <v>2808</v>
      </c>
      <c r="F17" s="80" t="s">
        <v>813</v>
      </c>
      <c r="G17" s="79">
        <v>6545</v>
      </c>
      <c r="H17" s="29" t="s">
        <v>20</v>
      </c>
      <c r="I17" s="29" t="s">
        <v>19</v>
      </c>
      <c r="J17" s="107" t="s">
        <v>2812</v>
      </c>
      <c r="K17" s="109" t="s">
        <v>2739</v>
      </c>
      <c r="L17" s="32">
        <v>0</v>
      </c>
      <c r="M17" s="32">
        <v>485</v>
      </c>
      <c r="N17" s="109" t="s">
        <v>2725</v>
      </c>
      <c r="O17" s="57">
        <f t="shared" si="0"/>
        <v>6545</v>
      </c>
      <c r="P17" s="25">
        <v>297</v>
      </c>
      <c r="Q17" s="110" t="s">
        <v>2813</v>
      </c>
      <c r="R17" s="21">
        <v>0</v>
      </c>
      <c r="S17" s="2"/>
    </row>
    <row r="18" spans="1:19" s="9" customFormat="1" x14ac:dyDescent="0.2">
      <c r="A18" s="7">
        <v>8</v>
      </c>
      <c r="B18" s="18">
        <v>480</v>
      </c>
      <c r="C18" s="108" t="s">
        <v>2825</v>
      </c>
      <c r="D18" s="76">
        <v>143278</v>
      </c>
      <c r="E18" s="108" t="s">
        <v>2821</v>
      </c>
      <c r="F18" s="80" t="s">
        <v>148</v>
      </c>
      <c r="G18" s="79">
        <v>2641.74</v>
      </c>
      <c r="H18" s="29" t="s">
        <v>20</v>
      </c>
      <c r="I18" s="29" t="s">
        <v>19</v>
      </c>
      <c r="J18" s="107" t="s">
        <v>2421</v>
      </c>
      <c r="K18" s="109" t="s">
        <v>2760</v>
      </c>
      <c r="L18" s="32">
        <v>0</v>
      </c>
      <c r="M18" s="32">
        <v>654</v>
      </c>
      <c r="N18" s="109" t="s">
        <v>2800</v>
      </c>
      <c r="O18" s="57">
        <f t="shared" si="0"/>
        <v>2641.74</v>
      </c>
      <c r="P18" s="25">
        <v>291</v>
      </c>
      <c r="Q18" s="110" t="s">
        <v>2813</v>
      </c>
      <c r="R18" s="21">
        <v>0</v>
      </c>
      <c r="S18" s="2"/>
    </row>
    <row r="19" spans="1:19" s="9" customFormat="1" x14ac:dyDescent="0.2">
      <c r="A19" s="7">
        <v>9</v>
      </c>
      <c r="B19" s="18">
        <v>482</v>
      </c>
      <c r="C19" s="108" t="s">
        <v>2825</v>
      </c>
      <c r="D19" s="76">
        <v>143280</v>
      </c>
      <c r="E19" s="108" t="s">
        <v>2821</v>
      </c>
      <c r="F19" s="80" t="s">
        <v>148</v>
      </c>
      <c r="G19" s="79">
        <v>1697.92</v>
      </c>
      <c r="H19" s="29" t="s">
        <v>20</v>
      </c>
      <c r="I19" s="29" t="s">
        <v>19</v>
      </c>
      <c r="J19" s="107" t="s">
        <v>2421</v>
      </c>
      <c r="K19" s="109" t="s">
        <v>2760</v>
      </c>
      <c r="L19" s="32">
        <v>0</v>
      </c>
      <c r="M19" s="32">
        <v>635</v>
      </c>
      <c r="N19" s="109" t="s">
        <v>2800</v>
      </c>
      <c r="O19" s="57">
        <f t="shared" ref="O19:O20" si="2">G19</f>
        <v>1697.92</v>
      </c>
      <c r="P19" s="25">
        <v>291</v>
      </c>
      <c r="Q19" s="110" t="s">
        <v>2813</v>
      </c>
      <c r="R19" s="21">
        <v>0</v>
      </c>
      <c r="S19" s="2"/>
    </row>
    <row r="20" spans="1:19" s="9" customFormat="1" x14ac:dyDescent="0.2">
      <c r="A20" s="7">
        <v>10</v>
      </c>
      <c r="B20" s="18">
        <v>484</v>
      </c>
      <c r="C20" s="108" t="s">
        <v>2825</v>
      </c>
      <c r="D20" s="76">
        <v>143282</v>
      </c>
      <c r="E20" s="108" t="s">
        <v>2821</v>
      </c>
      <c r="F20" s="80" t="s">
        <v>148</v>
      </c>
      <c r="G20" s="79">
        <v>1595.1</v>
      </c>
      <c r="H20" s="29" t="s">
        <v>20</v>
      </c>
      <c r="I20" s="29" t="s">
        <v>19</v>
      </c>
      <c r="J20" s="107" t="s">
        <v>2421</v>
      </c>
      <c r="K20" s="109" t="s">
        <v>2760</v>
      </c>
      <c r="L20" s="32">
        <v>0</v>
      </c>
      <c r="M20" s="32">
        <v>638</v>
      </c>
      <c r="N20" s="109" t="s">
        <v>2800</v>
      </c>
      <c r="O20" s="57">
        <f t="shared" si="2"/>
        <v>1595.1</v>
      </c>
      <c r="P20" s="25">
        <v>291</v>
      </c>
      <c r="Q20" s="110" t="s">
        <v>2813</v>
      </c>
      <c r="R20" s="21">
        <v>0</v>
      </c>
      <c r="S20" s="2"/>
    </row>
    <row r="21" spans="1:19" x14ac:dyDescent="0.2">
      <c r="A21" s="7">
        <v>11</v>
      </c>
      <c r="B21" s="18">
        <v>548</v>
      </c>
      <c r="C21" s="108" t="s">
        <v>2831</v>
      </c>
      <c r="D21" s="76">
        <v>226</v>
      </c>
      <c r="E21" s="108" t="s">
        <v>2832</v>
      </c>
      <c r="F21" s="80" t="s">
        <v>1307</v>
      </c>
      <c r="G21" s="79">
        <v>19650.5</v>
      </c>
      <c r="H21" s="29" t="s">
        <v>20</v>
      </c>
      <c r="I21" s="29" t="s">
        <v>19</v>
      </c>
      <c r="J21" s="107" t="s">
        <v>2833</v>
      </c>
      <c r="K21" s="109" t="s">
        <v>2827</v>
      </c>
      <c r="L21" s="32">
        <v>0</v>
      </c>
      <c r="M21" s="32">
        <v>670</v>
      </c>
      <c r="N21" s="109" t="s">
        <v>2810</v>
      </c>
      <c r="O21" s="57">
        <f t="shared" ref="O21:O23" si="3">G21</f>
        <v>19650.5</v>
      </c>
      <c r="P21" s="25">
        <v>300</v>
      </c>
      <c r="Q21" s="110" t="s">
        <v>2813</v>
      </c>
      <c r="R21" s="21">
        <v>0</v>
      </c>
    </row>
    <row r="22" spans="1:19" x14ac:dyDescent="0.2">
      <c r="A22" s="7">
        <v>12</v>
      </c>
      <c r="B22" s="18">
        <v>547</v>
      </c>
      <c r="C22" s="108" t="s">
        <v>2831</v>
      </c>
      <c r="D22" s="76">
        <v>225</v>
      </c>
      <c r="E22" s="108" t="s">
        <v>2832</v>
      </c>
      <c r="F22" s="80" t="s">
        <v>1307</v>
      </c>
      <c r="G22" s="79">
        <v>118233.39</v>
      </c>
      <c r="H22" s="29" t="s">
        <v>20</v>
      </c>
      <c r="I22" s="29" t="s">
        <v>19</v>
      </c>
      <c r="J22" s="107" t="s">
        <v>2833</v>
      </c>
      <c r="K22" s="109" t="s">
        <v>2827</v>
      </c>
      <c r="L22" s="32">
        <v>0</v>
      </c>
      <c r="M22" s="32">
        <v>669</v>
      </c>
      <c r="N22" s="109" t="s">
        <v>2810</v>
      </c>
      <c r="O22" s="57">
        <f t="shared" si="3"/>
        <v>118233.39</v>
      </c>
      <c r="P22" s="25">
        <v>299</v>
      </c>
      <c r="Q22" s="110" t="s">
        <v>2813</v>
      </c>
      <c r="R22" s="21">
        <v>0</v>
      </c>
    </row>
    <row r="23" spans="1:19" x14ac:dyDescent="0.2">
      <c r="A23" s="7">
        <v>13</v>
      </c>
      <c r="B23" s="110">
        <v>558</v>
      </c>
      <c r="C23" s="108" t="s">
        <v>2834</v>
      </c>
      <c r="D23" s="111">
        <v>10873</v>
      </c>
      <c r="E23" s="108" t="s">
        <v>2611</v>
      </c>
      <c r="F23" s="80" t="s">
        <v>2835</v>
      </c>
      <c r="G23" s="79">
        <v>843</v>
      </c>
      <c r="H23" s="113" t="s">
        <v>20</v>
      </c>
      <c r="I23" s="113" t="s">
        <v>19</v>
      </c>
      <c r="J23" s="107" t="s">
        <v>2833</v>
      </c>
      <c r="K23" s="109" t="s">
        <v>2813</v>
      </c>
      <c r="L23" s="120">
        <v>0</v>
      </c>
      <c r="M23" s="120">
        <v>676</v>
      </c>
      <c r="N23" s="109" t="s">
        <v>2813</v>
      </c>
      <c r="O23" s="121">
        <f t="shared" si="3"/>
        <v>843</v>
      </c>
      <c r="P23" s="122">
        <v>301</v>
      </c>
      <c r="Q23" s="131" t="s">
        <v>2813</v>
      </c>
      <c r="R23" s="123">
        <v>0</v>
      </c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  <mergeCell ref="A6:A8"/>
    <mergeCell ref="B6:C6"/>
    <mergeCell ref="D6:G6"/>
    <mergeCell ref="H6:H8"/>
    <mergeCell ref="I6:I8"/>
  </mergeCells>
  <pageMargins left="0.7" right="0.7" top="0.75" bottom="0.75" header="0.3" footer="0.3"/>
</worksheet>
</file>

<file path=xl/worksheets/sheet2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292CC3-7085-4010-A357-C69899A931BC}">
  <dimension ref="A1:AC10"/>
  <sheetViews>
    <sheetView workbookViewId="0">
      <selection activeCell="D10" sqref="D10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5.5" x14ac:dyDescent="0.2">
      <c r="A10" s="7">
        <v>1</v>
      </c>
      <c r="B10" s="18">
        <v>514</v>
      </c>
      <c r="C10" s="108" t="s">
        <v>2820</v>
      </c>
      <c r="D10" s="76">
        <v>110019754472</v>
      </c>
      <c r="E10" s="108" t="s">
        <v>2815</v>
      </c>
      <c r="F10" s="80" t="s">
        <v>2216</v>
      </c>
      <c r="G10" s="114">
        <v>7712.47</v>
      </c>
      <c r="H10" s="29" t="s">
        <v>20</v>
      </c>
      <c r="I10" s="29" t="s">
        <v>19</v>
      </c>
      <c r="J10" s="107" t="s">
        <v>2836</v>
      </c>
      <c r="K10" s="109" t="s">
        <v>2827</v>
      </c>
      <c r="L10" s="32">
        <v>0</v>
      </c>
      <c r="M10" s="32">
        <v>680</v>
      </c>
      <c r="N10" s="109" t="s">
        <v>2810</v>
      </c>
      <c r="O10" s="57">
        <f t="shared" ref="O10" si="0">G10</f>
        <v>7712.47</v>
      </c>
      <c r="P10" s="25">
        <v>310</v>
      </c>
      <c r="Q10" s="110" t="s">
        <v>2837</v>
      </c>
      <c r="R10" s="21">
        <v>0</v>
      </c>
      <c r="S10" s="2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  <mergeCell ref="A6:A8"/>
    <mergeCell ref="B6:C6"/>
    <mergeCell ref="D6:G6"/>
    <mergeCell ref="H6:H8"/>
    <mergeCell ref="I6:I8"/>
  </mergeCells>
  <pageMargins left="0.7" right="0.7" top="0.75" bottom="0.75" header="0.3" footer="0.3"/>
</worksheet>
</file>

<file path=xl/worksheets/sheet2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3BA785-2A9E-4F70-82A1-F578B39A9474}">
  <dimension ref="A1:AC14"/>
  <sheetViews>
    <sheetView workbookViewId="0">
      <selection activeCell="G9" sqref="G9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>
        <v>303</v>
      </c>
      <c r="C10" s="108" t="s">
        <v>2719</v>
      </c>
      <c r="D10" s="76">
        <v>24011</v>
      </c>
      <c r="E10" s="108" t="s">
        <v>2768</v>
      </c>
      <c r="F10" s="78" t="s">
        <v>300</v>
      </c>
      <c r="G10" s="112">
        <v>604.95000000000005</v>
      </c>
      <c r="H10" s="29" t="s">
        <v>20</v>
      </c>
      <c r="I10" s="29" t="s">
        <v>19</v>
      </c>
      <c r="J10" s="107" t="s">
        <v>2692</v>
      </c>
      <c r="K10" s="109" t="s">
        <v>2762</v>
      </c>
      <c r="L10" s="32">
        <v>0</v>
      </c>
      <c r="M10" s="32">
        <v>465</v>
      </c>
      <c r="N10" s="109" t="s">
        <v>2718</v>
      </c>
      <c r="O10" s="57">
        <f t="shared" ref="O10:O14" si="0">G10</f>
        <v>604.95000000000005</v>
      </c>
      <c r="P10" s="25">
        <v>347</v>
      </c>
      <c r="Q10" s="110" t="s">
        <v>2838</v>
      </c>
      <c r="R10" s="21">
        <v>0</v>
      </c>
      <c r="S10" s="2"/>
    </row>
    <row r="11" spans="1:29" s="9" customFormat="1" x14ac:dyDescent="0.2">
      <c r="A11" s="7">
        <v>2</v>
      </c>
      <c r="B11" s="18">
        <v>503</v>
      </c>
      <c r="C11" s="108" t="s">
        <v>2815</v>
      </c>
      <c r="D11" s="76">
        <v>174</v>
      </c>
      <c r="E11" s="108" t="s">
        <v>2825</v>
      </c>
      <c r="F11" s="78" t="s">
        <v>1491</v>
      </c>
      <c r="G11" s="112">
        <v>2958.99</v>
      </c>
      <c r="H11" s="29" t="s">
        <v>20</v>
      </c>
      <c r="I11" s="29" t="s">
        <v>19</v>
      </c>
      <c r="J11" s="107" t="s">
        <v>2839</v>
      </c>
      <c r="K11" s="109" t="s">
        <v>2760</v>
      </c>
      <c r="L11" s="32">
        <v>0</v>
      </c>
      <c r="M11" s="32">
        <v>630</v>
      </c>
      <c r="N11" s="109" t="s">
        <v>2800</v>
      </c>
      <c r="O11" s="57">
        <f t="shared" si="0"/>
        <v>2958.99</v>
      </c>
      <c r="P11" s="25">
        <v>351</v>
      </c>
      <c r="Q11" s="110" t="s">
        <v>2838</v>
      </c>
      <c r="R11" s="21">
        <v>0</v>
      </c>
      <c r="S11" s="2"/>
    </row>
    <row r="12" spans="1:29" s="9" customFormat="1" ht="25.5" x14ac:dyDescent="0.2">
      <c r="A12" s="7">
        <v>3</v>
      </c>
      <c r="B12" s="18">
        <v>521</v>
      </c>
      <c r="C12" s="108" t="s">
        <v>2840</v>
      </c>
      <c r="D12" s="76">
        <v>560</v>
      </c>
      <c r="E12" s="108" t="s">
        <v>2820</v>
      </c>
      <c r="F12" s="78" t="s">
        <v>1830</v>
      </c>
      <c r="G12" s="112">
        <v>530</v>
      </c>
      <c r="H12" s="29" t="s">
        <v>20</v>
      </c>
      <c r="I12" s="29" t="s">
        <v>19</v>
      </c>
      <c r="J12" s="107" t="s">
        <v>2841</v>
      </c>
      <c r="K12" s="109" t="s">
        <v>2827</v>
      </c>
      <c r="L12" s="32">
        <v>0</v>
      </c>
      <c r="M12" s="32">
        <v>690</v>
      </c>
      <c r="N12" s="109" t="s">
        <v>2810</v>
      </c>
      <c r="O12" s="57">
        <f t="shared" si="0"/>
        <v>530</v>
      </c>
      <c r="P12" s="25">
        <v>348</v>
      </c>
      <c r="Q12" s="110" t="s">
        <v>2838</v>
      </c>
      <c r="R12" s="21">
        <v>0</v>
      </c>
      <c r="S12" s="2"/>
    </row>
    <row r="13" spans="1:29" s="9" customFormat="1" x14ac:dyDescent="0.2">
      <c r="A13" s="7">
        <v>4</v>
      </c>
      <c r="B13" s="18">
        <v>301</v>
      </c>
      <c r="C13" s="108" t="s">
        <v>2719</v>
      </c>
      <c r="D13" s="76">
        <v>13784592</v>
      </c>
      <c r="E13" s="108" t="s">
        <v>2719</v>
      </c>
      <c r="F13" s="80" t="s">
        <v>1187</v>
      </c>
      <c r="G13" s="112">
        <v>190.4</v>
      </c>
      <c r="H13" s="29" t="s">
        <v>20</v>
      </c>
      <c r="I13" s="29" t="s">
        <v>19</v>
      </c>
      <c r="J13" s="107" t="s">
        <v>2842</v>
      </c>
      <c r="K13" s="109" t="s">
        <v>2717</v>
      </c>
      <c r="L13" s="32">
        <v>0</v>
      </c>
      <c r="M13" s="32">
        <v>437</v>
      </c>
      <c r="N13" s="109" t="s">
        <v>2718</v>
      </c>
      <c r="O13" s="57">
        <f t="shared" si="0"/>
        <v>190.4</v>
      </c>
      <c r="P13" s="25">
        <v>349</v>
      </c>
      <c r="Q13" s="110" t="s">
        <v>2838</v>
      </c>
      <c r="R13" s="21">
        <v>0</v>
      </c>
      <c r="S13" s="2"/>
    </row>
    <row r="14" spans="1:29" s="9" customFormat="1" ht="24" x14ac:dyDescent="0.2">
      <c r="A14" s="7">
        <v>5</v>
      </c>
      <c r="B14" s="18">
        <v>512</v>
      </c>
      <c r="C14" s="108" t="s">
        <v>2820</v>
      </c>
      <c r="D14" s="76">
        <v>224020844</v>
      </c>
      <c r="E14" s="108" t="s">
        <v>2815</v>
      </c>
      <c r="F14" s="80" t="s">
        <v>1795</v>
      </c>
      <c r="G14" s="114">
        <v>164.99</v>
      </c>
      <c r="H14" s="29" t="s">
        <v>20</v>
      </c>
      <c r="I14" s="29" t="s">
        <v>19</v>
      </c>
      <c r="J14" s="107" t="s">
        <v>2843</v>
      </c>
      <c r="K14" s="109" t="s">
        <v>2797</v>
      </c>
      <c r="L14" s="32">
        <v>0</v>
      </c>
      <c r="M14" s="32">
        <v>689</v>
      </c>
      <c r="N14" s="109" t="s">
        <v>2810</v>
      </c>
      <c r="O14" s="57">
        <f t="shared" si="0"/>
        <v>164.99</v>
      </c>
      <c r="P14" s="25">
        <v>350</v>
      </c>
      <c r="Q14" s="110" t="s">
        <v>2838</v>
      </c>
      <c r="R14" s="21">
        <v>0</v>
      </c>
      <c r="S14" s="2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  <mergeCell ref="A6:A8"/>
    <mergeCell ref="B6:C6"/>
    <mergeCell ref="D6:G6"/>
    <mergeCell ref="H6:H8"/>
    <mergeCell ref="I6:I8"/>
  </mergeCells>
  <pageMargins left="0.7" right="0.7" top="0.75" bottom="0.75" header="0.3" footer="0.3"/>
</worksheet>
</file>

<file path=xl/worksheets/sheet2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83B42F-C82C-4E44-A8C7-ACEF0E20B2EB}">
  <dimension ref="A1:AC11"/>
  <sheetViews>
    <sheetView workbookViewId="0">
      <selection activeCell="F11" sqref="F11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>
        <v>443</v>
      </c>
      <c r="C10" s="108" t="s">
        <v>2771</v>
      </c>
      <c r="D10" s="76">
        <v>21</v>
      </c>
      <c r="E10" s="108" t="s">
        <v>2768</v>
      </c>
      <c r="F10" s="80" t="s">
        <v>2844</v>
      </c>
      <c r="G10" s="114">
        <v>2985</v>
      </c>
      <c r="H10" s="29" t="s">
        <v>20</v>
      </c>
      <c r="I10" s="29" t="s">
        <v>19</v>
      </c>
      <c r="J10" s="107" t="s">
        <v>2845</v>
      </c>
      <c r="K10" s="109" t="s">
        <v>2771</v>
      </c>
      <c r="L10" s="32">
        <v>0</v>
      </c>
      <c r="M10" s="32">
        <v>497</v>
      </c>
      <c r="N10" s="109" t="s">
        <v>2713</v>
      </c>
      <c r="O10" s="57">
        <f t="shared" ref="O10:O11" si="0">G10</f>
        <v>2985</v>
      </c>
      <c r="P10" s="25">
        <v>352</v>
      </c>
      <c r="Q10" s="110" t="s">
        <v>2846</v>
      </c>
      <c r="R10" s="21">
        <v>0</v>
      </c>
      <c r="S10" s="2"/>
    </row>
    <row r="11" spans="1:29" s="9" customFormat="1" ht="24" x14ac:dyDescent="0.2">
      <c r="A11" s="7">
        <v>2</v>
      </c>
      <c r="B11" s="18">
        <v>298</v>
      </c>
      <c r="C11" s="108" t="s">
        <v>2719</v>
      </c>
      <c r="D11" s="76">
        <v>240900056</v>
      </c>
      <c r="E11" s="108" t="s">
        <v>2768</v>
      </c>
      <c r="F11" s="80" t="s">
        <v>2159</v>
      </c>
      <c r="G11" s="114">
        <v>39455.699999999997</v>
      </c>
      <c r="H11" s="29" t="s">
        <v>20</v>
      </c>
      <c r="I11" s="29" t="s">
        <v>19</v>
      </c>
      <c r="J11" s="107" t="s">
        <v>2847</v>
      </c>
      <c r="K11" s="109" t="s">
        <v>2719</v>
      </c>
      <c r="L11" s="32">
        <v>0</v>
      </c>
      <c r="M11" s="32">
        <v>463</v>
      </c>
      <c r="N11" s="109" t="s">
        <v>2718</v>
      </c>
      <c r="O11" s="57">
        <f t="shared" si="0"/>
        <v>39455.699999999997</v>
      </c>
      <c r="P11" s="25">
        <v>353</v>
      </c>
      <c r="Q11" s="110" t="s">
        <v>2846</v>
      </c>
      <c r="R11" s="21">
        <v>0</v>
      </c>
      <c r="S11" s="2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  <mergeCell ref="A6:A8"/>
    <mergeCell ref="B6:C6"/>
    <mergeCell ref="D6:G6"/>
    <mergeCell ref="H6:H8"/>
    <mergeCell ref="I6:I8"/>
  </mergeCells>
  <pageMargins left="0.7" right="0.7" top="0.75" bottom="0.75" header="0.3" footer="0.3"/>
</worksheet>
</file>

<file path=xl/worksheets/sheet2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021EA2-2BD7-4049-AC52-543C2B3D68F1}">
  <dimension ref="A1:AC11"/>
  <sheetViews>
    <sheetView workbookViewId="0">
      <selection activeCell="K9" sqref="K9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>
        <v>525</v>
      </c>
      <c r="C10" s="108" t="s">
        <v>2840</v>
      </c>
      <c r="D10" s="76">
        <v>122</v>
      </c>
      <c r="E10" s="108" t="s">
        <v>2820</v>
      </c>
      <c r="F10" s="80" t="s">
        <v>2445</v>
      </c>
      <c r="G10" s="114">
        <v>401.55</v>
      </c>
      <c r="H10" s="29" t="s">
        <v>20</v>
      </c>
      <c r="I10" s="29" t="s">
        <v>19</v>
      </c>
      <c r="J10" s="80" t="s">
        <v>2849</v>
      </c>
      <c r="K10" s="109" t="s">
        <v>2840</v>
      </c>
      <c r="L10" s="32">
        <v>0</v>
      </c>
      <c r="M10" s="32">
        <v>660</v>
      </c>
      <c r="N10" s="109" t="s">
        <v>2800</v>
      </c>
      <c r="O10" s="57">
        <f t="shared" ref="O10" si="0">G10</f>
        <v>401.55</v>
      </c>
      <c r="P10" s="25">
        <v>355</v>
      </c>
      <c r="Q10" s="110" t="s">
        <v>2848</v>
      </c>
      <c r="R10" s="21">
        <v>0</v>
      </c>
      <c r="S10" s="2"/>
    </row>
    <row r="11" spans="1:29" s="9" customFormat="1" x14ac:dyDescent="0.2">
      <c r="A11" s="7">
        <v>2</v>
      </c>
      <c r="B11" s="18">
        <v>524</v>
      </c>
      <c r="C11" s="108" t="s">
        <v>2820</v>
      </c>
      <c r="D11" s="76">
        <v>123</v>
      </c>
      <c r="E11" s="108" t="s">
        <v>2820</v>
      </c>
      <c r="F11" s="80" t="s">
        <v>2445</v>
      </c>
      <c r="G11" s="114">
        <v>2128.7199999999998</v>
      </c>
      <c r="H11" s="29" t="s">
        <v>20</v>
      </c>
      <c r="I11" s="29" t="s">
        <v>19</v>
      </c>
      <c r="J11" s="80" t="s">
        <v>2849</v>
      </c>
      <c r="K11" s="109" t="s">
        <v>2831</v>
      </c>
      <c r="L11" s="32">
        <v>0</v>
      </c>
      <c r="M11" s="32">
        <v>673</v>
      </c>
      <c r="N11" s="109" t="s">
        <v>2810</v>
      </c>
      <c r="O11" s="57">
        <f t="shared" ref="O11" si="1">G11</f>
        <v>2128.7199999999998</v>
      </c>
      <c r="P11" s="25">
        <v>355</v>
      </c>
      <c r="Q11" s="110" t="s">
        <v>2848</v>
      </c>
      <c r="R11" s="21">
        <v>0</v>
      </c>
      <c r="S11" s="2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  <mergeCell ref="A6:A8"/>
    <mergeCell ref="B6:C6"/>
    <mergeCell ref="D6:G6"/>
    <mergeCell ref="H6:H8"/>
    <mergeCell ref="I6:I8"/>
  </mergeCells>
  <pageMargins left="0.7" right="0.7" top="0.75" bottom="0.75" header="0.3" footer="0.3"/>
</worksheet>
</file>

<file path=xl/worksheets/sheet2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2DFA8F-FE57-4C06-B635-7F201708227F}">
  <dimension ref="A1:AC18"/>
  <sheetViews>
    <sheetView workbookViewId="0">
      <selection activeCell="G16" sqref="G16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19.5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>
        <v>380</v>
      </c>
      <c r="C10" s="108" t="s">
        <v>2770</v>
      </c>
      <c r="D10" s="76">
        <v>491300</v>
      </c>
      <c r="E10" s="108" t="s">
        <v>2736</v>
      </c>
      <c r="F10" s="80" t="s">
        <v>1945</v>
      </c>
      <c r="G10" s="79">
        <v>59.5</v>
      </c>
      <c r="H10" s="29" t="s">
        <v>20</v>
      </c>
      <c r="I10" s="29" t="s">
        <v>19</v>
      </c>
      <c r="J10" s="107" t="s">
        <v>2858</v>
      </c>
      <c r="K10" s="109" t="s">
        <v>2735</v>
      </c>
      <c r="L10" s="32">
        <v>0</v>
      </c>
      <c r="M10" s="32">
        <v>364</v>
      </c>
      <c r="N10" s="109" t="s">
        <v>2774</v>
      </c>
      <c r="O10" s="57">
        <f t="shared" ref="O10:O18" si="0">G10</f>
        <v>59.5</v>
      </c>
      <c r="P10" s="25">
        <v>399</v>
      </c>
      <c r="Q10" s="110" t="s">
        <v>2852</v>
      </c>
      <c r="R10" s="21">
        <v>0</v>
      </c>
      <c r="S10" s="2"/>
    </row>
    <row r="11" spans="1:29" s="9" customFormat="1" x14ac:dyDescent="0.2">
      <c r="A11" s="7">
        <v>2</v>
      </c>
      <c r="B11" s="18">
        <v>416</v>
      </c>
      <c r="C11" s="108" t="s">
        <v>2766</v>
      </c>
      <c r="D11" s="76">
        <v>40748922</v>
      </c>
      <c r="E11" s="108" t="s">
        <v>2671</v>
      </c>
      <c r="F11" s="78" t="s">
        <v>1559</v>
      </c>
      <c r="G11" s="112">
        <v>2303.67</v>
      </c>
      <c r="H11" s="29" t="s">
        <v>20</v>
      </c>
      <c r="I11" s="29" t="s">
        <v>19</v>
      </c>
      <c r="J11" s="107" t="s">
        <v>2859</v>
      </c>
      <c r="K11" s="109" t="s">
        <v>2735</v>
      </c>
      <c r="L11" s="32">
        <v>0</v>
      </c>
      <c r="M11" s="32">
        <v>365</v>
      </c>
      <c r="N11" s="109" t="s">
        <v>2774</v>
      </c>
      <c r="O11" s="57">
        <f t="shared" si="0"/>
        <v>2303.67</v>
      </c>
      <c r="P11" s="25">
        <v>408</v>
      </c>
      <c r="Q11" s="110" t="s">
        <v>2852</v>
      </c>
      <c r="R11" s="21">
        <v>0</v>
      </c>
      <c r="S11" s="2"/>
    </row>
    <row r="12" spans="1:29" s="9" customFormat="1" ht="38.25" x14ac:dyDescent="0.2">
      <c r="A12" s="7">
        <v>3</v>
      </c>
      <c r="B12" s="18">
        <v>545</v>
      </c>
      <c r="C12" s="108" t="s">
        <v>2831</v>
      </c>
      <c r="D12" s="76">
        <v>196</v>
      </c>
      <c r="E12" s="108" t="s">
        <v>2815</v>
      </c>
      <c r="F12" s="78" t="s">
        <v>1491</v>
      </c>
      <c r="G12" s="112">
        <v>13719.17</v>
      </c>
      <c r="H12" s="29" t="s">
        <v>20</v>
      </c>
      <c r="I12" s="29" t="s">
        <v>19</v>
      </c>
      <c r="J12" s="107" t="s">
        <v>2860</v>
      </c>
      <c r="K12" s="109" t="s">
        <v>2800</v>
      </c>
      <c r="L12" s="32">
        <v>0</v>
      </c>
      <c r="M12" s="32">
        <v>679</v>
      </c>
      <c r="N12" s="109" t="s">
        <v>2810</v>
      </c>
      <c r="O12" s="57">
        <f t="shared" si="0"/>
        <v>13719.17</v>
      </c>
      <c r="P12" s="25">
        <v>409</v>
      </c>
      <c r="Q12" s="110" t="s">
        <v>2852</v>
      </c>
      <c r="R12" s="21">
        <v>0</v>
      </c>
      <c r="S12" s="2"/>
    </row>
    <row r="13" spans="1:29" s="9" customFormat="1" x14ac:dyDescent="0.2">
      <c r="A13" s="7">
        <v>4</v>
      </c>
      <c r="B13" s="18">
        <v>495</v>
      </c>
      <c r="C13" s="108" t="s">
        <v>2825</v>
      </c>
      <c r="D13" s="76">
        <v>6235729</v>
      </c>
      <c r="E13" s="108" t="s">
        <v>2736</v>
      </c>
      <c r="F13" s="78" t="s">
        <v>1620</v>
      </c>
      <c r="G13" s="112">
        <v>2613.64</v>
      </c>
      <c r="H13" s="29" t="s">
        <v>20</v>
      </c>
      <c r="I13" s="29" t="s">
        <v>19</v>
      </c>
      <c r="J13" s="107" t="s">
        <v>2857</v>
      </c>
      <c r="K13" s="109" t="s">
        <v>2774</v>
      </c>
      <c r="L13" s="32">
        <v>0</v>
      </c>
      <c r="M13" s="32">
        <v>396</v>
      </c>
      <c r="N13" s="109" t="s">
        <v>2778</v>
      </c>
      <c r="O13" s="57">
        <f t="shared" si="0"/>
        <v>2613.64</v>
      </c>
      <c r="P13" s="25">
        <v>410</v>
      </c>
      <c r="Q13" s="110" t="s">
        <v>2852</v>
      </c>
      <c r="R13" s="21">
        <v>0</v>
      </c>
      <c r="S13" s="2"/>
    </row>
    <row r="14" spans="1:29" s="9" customFormat="1" ht="25.5" x14ac:dyDescent="0.2">
      <c r="A14" s="7">
        <v>5</v>
      </c>
      <c r="B14" s="18">
        <v>445</v>
      </c>
      <c r="C14" s="108" t="s">
        <v>2771</v>
      </c>
      <c r="D14" s="76">
        <v>1001781</v>
      </c>
      <c r="E14" s="108" t="s">
        <v>2736</v>
      </c>
      <c r="F14" s="78" t="s">
        <v>2850</v>
      </c>
      <c r="G14" s="112">
        <v>37351.07</v>
      </c>
      <c r="H14" s="29" t="s">
        <v>20</v>
      </c>
      <c r="I14" s="29" t="s">
        <v>19</v>
      </c>
      <c r="J14" s="107" t="s">
        <v>2856</v>
      </c>
      <c r="K14" s="109" t="s">
        <v>2735</v>
      </c>
      <c r="L14" s="32">
        <v>0</v>
      </c>
      <c r="M14" s="32">
        <v>366</v>
      </c>
      <c r="N14" s="109" t="s">
        <v>2774</v>
      </c>
      <c r="O14" s="57">
        <f t="shared" si="0"/>
        <v>37351.07</v>
      </c>
      <c r="P14" s="25">
        <v>404</v>
      </c>
      <c r="Q14" s="110" t="s">
        <v>2852</v>
      </c>
      <c r="R14" s="21">
        <v>0</v>
      </c>
      <c r="S14" s="2"/>
    </row>
    <row r="15" spans="1:29" s="9" customFormat="1" x14ac:dyDescent="0.2">
      <c r="A15" s="7">
        <v>6</v>
      </c>
      <c r="B15" s="18">
        <v>381</v>
      </c>
      <c r="C15" s="108" t="s">
        <v>2770</v>
      </c>
      <c r="D15" s="76">
        <v>27781</v>
      </c>
      <c r="E15" s="108" t="s">
        <v>2736</v>
      </c>
      <c r="F15" s="80" t="s">
        <v>87</v>
      </c>
      <c r="G15" s="112">
        <v>2288.64</v>
      </c>
      <c r="H15" s="29" t="s">
        <v>20</v>
      </c>
      <c r="I15" s="29" t="s">
        <v>19</v>
      </c>
      <c r="J15" s="107" t="s">
        <v>2855</v>
      </c>
      <c r="K15" s="109" t="s">
        <v>2725</v>
      </c>
      <c r="L15" s="32">
        <v>0</v>
      </c>
      <c r="M15" s="32">
        <v>358</v>
      </c>
      <c r="N15" s="109" t="s">
        <v>2745</v>
      </c>
      <c r="O15" s="57">
        <f t="shared" si="0"/>
        <v>2288.64</v>
      </c>
      <c r="P15" s="25">
        <v>403</v>
      </c>
      <c r="Q15" s="110" t="s">
        <v>2852</v>
      </c>
      <c r="R15" s="21">
        <v>0</v>
      </c>
      <c r="S15" s="2"/>
    </row>
    <row r="16" spans="1:29" s="9" customFormat="1" ht="25.5" x14ac:dyDescent="0.2">
      <c r="A16" s="7">
        <v>7</v>
      </c>
      <c r="B16" s="18">
        <v>538</v>
      </c>
      <c r="C16" s="108" t="s">
        <v>2840</v>
      </c>
      <c r="D16" s="76">
        <v>11008424</v>
      </c>
      <c r="E16" s="108" t="s">
        <v>2815</v>
      </c>
      <c r="F16" s="80" t="s">
        <v>2283</v>
      </c>
      <c r="G16" s="114">
        <v>293.45</v>
      </c>
      <c r="H16" s="29" t="s">
        <v>20</v>
      </c>
      <c r="I16" s="29" t="s">
        <v>19</v>
      </c>
      <c r="J16" s="107" t="s">
        <v>2854</v>
      </c>
      <c r="K16" s="109" t="s">
        <v>2810</v>
      </c>
      <c r="L16" s="32">
        <v>0</v>
      </c>
      <c r="M16" s="32">
        <v>681</v>
      </c>
      <c r="N16" s="109" t="s">
        <v>2810</v>
      </c>
      <c r="O16" s="57">
        <f t="shared" si="0"/>
        <v>293.45</v>
      </c>
      <c r="P16" s="25">
        <v>405</v>
      </c>
      <c r="Q16" s="110" t="s">
        <v>2852</v>
      </c>
      <c r="R16" s="21">
        <v>0</v>
      </c>
      <c r="S16" s="2"/>
    </row>
    <row r="17" spans="1:19" s="9" customFormat="1" x14ac:dyDescent="0.2">
      <c r="A17" s="7">
        <v>8</v>
      </c>
      <c r="B17" s="18">
        <v>396</v>
      </c>
      <c r="C17" s="108" t="s">
        <v>2770</v>
      </c>
      <c r="D17" s="76">
        <v>32</v>
      </c>
      <c r="E17" s="108" t="s">
        <v>2736</v>
      </c>
      <c r="F17" s="80" t="s">
        <v>2851</v>
      </c>
      <c r="G17" s="114">
        <v>26771.07</v>
      </c>
      <c r="H17" s="29" t="s">
        <v>20</v>
      </c>
      <c r="I17" s="29" t="s">
        <v>19</v>
      </c>
      <c r="J17" s="107" t="s">
        <v>2853</v>
      </c>
      <c r="K17" s="109" t="s">
        <v>2735</v>
      </c>
      <c r="L17" s="32">
        <v>0</v>
      </c>
      <c r="M17" s="32">
        <v>367</v>
      </c>
      <c r="N17" s="109" t="s">
        <v>2774</v>
      </c>
      <c r="O17" s="57">
        <f t="shared" si="0"/>
        <v>26771.07</v>
      </c>
      <c r="P17" s="25">
        <v>406</v>
      </c>
      <c r="Q17" s="110" t="s">
        <v>2852</v>
      </c>
      <c r="R17" s="21">
        <v>0</v>
      </c>
      <c r="S17" s="2"/>
    </row>
    <row r="18" spans="1:19" s="9" customFormat="1" x14ac:dyDescent="0.2">
      <c r="A18" s="7">
        <v>9</v>
      </c>
      <c r="B18" s="18">
        <v>398</v>
      </c>
      <c r="C18" s="108" t="s">
        <v>2770</v>
      </c>
      <c r="D18" s="76">
        <v>142892</v>
      </c>
      <c r="E18" s="108" t="s">
        <v>2804</v>
      </c>
      <c r="F18" s="80" t="s">
        <v>148</v>
      </c>
      <c r="G18" s="114">
        <v>2257.91</v>
      </c>
      <c r="H18" s="29" t="s">
        <v>20</v>
      </c>
      <c r="I18" s="29" t="s">
        <v>19</v>
      </c>
      <c r="J18" s="107" t="s">
        <v>1723</v>
      </c>
      <c r="K18" s="109" t="s">
        <v>2725</v>
      </c>
      <c r="L18" s="32">
        <v>0</v>
      </c>
      <c r="M18" s="32">
        <v>360</v>
      </c>
      <c r="N18" s="109" t="s">
        <v>2745</v>
      </c>
      <c r="O18" s="57">
        <f t="shared" si="0"/>
        <v>2257.91</v>
      </c>
      <c r="P18" s="25">
        <v>407</v>
      </c>
      <c r="Q18" s="110" t="s">
        <v>2852</v>
      </c>
      <c r="R18" s="21">
        <v>0</v>
      </c>
      <c r="S18" s="2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  <mergeCell ref="A6:A8"/>
    <mergeCell ref="B6:C6"/>
    <mergeCell ref="D6:G6"/>
    <mergeCell ref="H6:H8"/>
    <mergeCell ref="I6:I8"/>
  </mergeCells>
  <pageMargins left="0.7" right="0.7" top="0.75" bottom="0.75" header="0.3" footer="0.3"/>
</worksheet>
</file>

<file path=xl/worksheets/sheet2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7AB183-49FD-4616-817B-6CA389FA02D7}">
  <dimension ref="A1:AC11"/>
  <sheetViews>
    <sheetView tabSelected="1" workbookViewId="0">
      <selection activeCell="B7" sqref="B7:B8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>
        <v>551</v>
      </c>
      <c r="C10" s="108" t="s">
        <v>2865</v>
      </c>
      <c r="D10" s="76">
        <v>17975</v>
      </c>
      <c r="E10" s="108" t="s">
        <v>2831</v>
      </c>
      <c r="F10" s="80" t="s">
        <v>2861</v>
      </c>
      <c r="G10" s="114">
        <v>2866.59</v>
      </c>
      <c r="H10" s="29" t="s">
        <v>20</v>
      </c>
      <c r="I10" s="29" t="s">
        <v>19</v>
      </c>
      <c r="J10" s="80" t="s">
        <v>2863</v>
      </c>
      <c r="K10" s="109" t="s">
        <v>2810</v>
      </c>
      <c r="L10" s="32">
        <v>0</v>
      </c>
      <c r="M10" s="32">
        <v>741</v>
      </c>
      <c r="N10" s="109" t="s">
        <v>2852</v>
      </c>
      <c r="O10" s="57">
        <f t="shared" ref="O10:O11" si="0">G10</f>
        <v>2866.59</v>
      </c>
      <c r="P10" s="25">
        <v>416</v>
      </c>
      <c r="Q10" s="110" t="s">
        <v>2864</v>
      </c>
      <c r="R10" s="21">
        <v>0</v>
      </c>
      <c r="S10" s="2"/>
    </row>
    <row r="11" spans="1:29" s="9" customFormat="1" x14ac:dyDescent="0.2">
      <c r="A11" s="7">
        <v>2</v>
      </c>
      <c r="B11" s="18">
        <v>543</v>
      </c>
      <c r="C11" s="108" t="s">
        <v>2831</v>
      </c>
      <c r="D11" s="76">
        <v>96</v>
      </c>
      <c r="E11" s="108" t="s">
        <v>2831</v>
      </c>
      <c r="F11" s="80" t="s">
        <v>2862</v>
      </c>
      <c r="G11" s="114">
        <v>400</v>
      </c>
      <c r="H11" s="29" t="s">
        <v>20</v>
      </c>
      <c r="I11" s="29" t="s">
        <v>19</v>
      </c>
      <c r="J11" s="80" t="s">
        <v>2863</v>
      </c>
      <c r="K11" s="109" t="s">
        <v>2810</v>
      </c>
      <c r="L11" s="32">
        <v>0</v>
      </c>
      <c r="M11" s="32">
        <v>742</v>
      </c>
      <c r="N11" s="109" t="s">
        <v>2852</v>
      </c>
      <c r="O11" s="57">
        <f t="shared" si="0"/>
        <v>400</v>
      </c>
      <c r="P11" s="25">
        <v>417</v>
      </c>
      <c r="Q11" s="110" t="s">
        <v>2864</v>
      </c>
      <c r="R11" s="21">
        <v>0</v>
      </c>
      <c r="S11" s="2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  <mergeCell ref="A6:A8"/>
    <mergeCell ref="B6:C6"/>
    <mergeCell ref="D6:G6"/>
    <mergeCell ref="H6:H8"/>
    <mergeCell ref="I6:I8"/>
  </mergeCells>
  <pageMargins left="0.7" right="0.7" top="0.75" bottom="0.75" header="0.3" footer="0.3"/>
</worksheet>
</file>

<file path=xl/worksheets/sheet2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53C4B4-55AF-4A1B-B0DF-8CC441D2AA81}">
  <dimension ref="A1:AC33"/>
  <sheetViews>
    <sheetView workbookViewId="0">
      <selection sqref="A1:XFD1048576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/>
      <c r="C10" s="108"/>
      <c r="D10" s="76"/>
      <c r="E10" s="108"/>
      <c r="F10" s="80"/>
      <c r="G10" s="79"/>
      <c r="H10" s="29" t="s">
        <v>20</v>
      </c>
      <c r="I10" s="29" t="s">
        <v>19</v>
      </c>
      <c r="J10" s="107"/>
      <c r="K10" s="109"/>
      <c r="L10" s="32">
        <v>0</v>
      </c>
      <c r="M10" s="32"/>
      <c r="N10" s="109"/>
      <c r="O10" s="57">
        <f t="shared" ref="O10:O33" si="0">G10</f>
        <v>0</v>
      </c>
      <c r="P10" s="25"/>
      <c r="Q10" s="110"/>
      <c r="R10" s="21">
        <v>0</v>
      </c>
      <c r="S10" s="2"/>
    </row>
    <row r="11" spans="1:29" s="9" customFormat="1" x14ac:dyDescent="0.2">
      <c r="A11" s="7">
        <v>2</v>
      </c>
      <c r="B11" s="18"/>
      <c r="C11" s="108"/>
      <c r="D11" s="76"/>
      <c r="E11" s="108"/>
      <c r="F11" s="78"/>
      <c r="G11" s="79"/>
      <c r="H11" s="29" t="s">
        <v>20</v>
      </c>
      <c r="I11" s="29" t="s">
        <v>19</v>
      </c>
      <c r="J11" s="107"/>
      <c r="K11" s="109"/>
      <c r="L11" s="32">
        <v>0</v>
      </c>
      <c r="M11" s="32"/>
      <c r="N11" s="109"/>
      <c r="O11" s="57">
        <f t="shared" si="0"/>
        <v>0</v>
      </c>
      <c r="P11" s="25"/>
      <c r="Q11" s="110"/>
      <c r="R11" s="21">
        <v>0</v>
      </c>
      <c r="S11" s="2"/>
    </row>
    <row r="12" spans="1:29" s="9" customFormat="1" x14ac:dyDescent="0.2">
      <c r="A12" s="7">
        <v>3</v>
      </c>
      <c r="B12" s="18"/>
      <c r="C12" s="108"/>
      <c r="D12" s="76"/>
      <c r="E12" s="108"/>
      <c r="F12" s="78"/>
      <c r="G12" s="79"/>
      <c r="H12" s="29" t="s">
        <v>20</v>
      </c>
      <c r="I12" s="29" t="s">
        <v>19</v>
      </c>
      <c r="J12" s="107"/>
      <c r="K12" s="109"/>
      <c r="L12" s="32">
        <v>0</v>
      </c>
      <c r="M12" s="32"/>
      <c r="N12" s="109"/>
      <c r="O12" s="57">
        <f t="shared" si="0"/>
        <v>0</v>
      </c>
      <c r="P12" s="25"/>
      <c r="Q12" s="110"/>
      <c r="R12" s="21">
        <v>0</v>
      </c>
      <c r="S12" s="2"/>
    </row>
    <row r="13" spans="1:29" s="9" customFormat="1" x14ac:dyDescent="0.2">
      <c r="A13" s="7">
        <v>4</v>
      </c>
      <c r="B13" s="18"/>
      <c r="C13" s="108"/>
      <c r="D13" s="76"/>
      <c r="E13" s="108"/>
      <c r="F13" s="78"/>
      <c r="G13" s="79"/>
      <c r="H13" s="29" t="s">
        <v>20</v>
      </c>
      <c r="I13" s="29" t="s">
        <v>19</v>
      </c>
      <c r="J13" s="107"/>
      <c r="K13" s="109"/>
      <c r="L13" s="32">
        <v>0</v>
      </c>
      <c r="M13" s="32"/>
      <c r="N13" s="109"/>
      <c r="O13" s="57">
        <f t="shared" si="0"/>
        <v>0</v>
      </c>
      <c r="P13" s="25"/>
      <c r="Q13" s="110"/>
      <c r="R13" s="21">
        <v>0</v>
      </c>
      <c r="S13" s="2"/>
    </row>
    <row r="14" spans="1:29" s="9" customFormat="1" x14ac:dyDescent="0.2">
      <c r="A14" s="7">
        <v>5</v>
      </c>
      <c r="B14" s="18"/>
      <c r="C14" s="108"/>
      <c r="D14" s="76"/>
      <c r="E14" s="108"/>
      <c r="F14" s="78"/>
      <c r="G14" s="79"/>
      <c r="H14" s="29" t="s">
        <v>20</v>
      </c>
      <c r="I14" s="29" t="s">
        <v>19</v>
      </c>
      <c r="J14" s="107"/>
      <c r="K14" s="109"/>
      <c r="L14" s="32">
        <v>0</v>
      </c>
      <c r="M14" s="32"/>
      <c r="N14" s="109"/>
      <c r="O14" s="57">
        <f t="shared" si="0"/>
        <v>0</v>
      </c>
      <c r="P14" s="25"/>
      <c r="Q14" s="110"/>
      <c r="R14" s="21">
        <v>0</v>
      </c>
      <c r="S14" s="2"/>
    </row>
    <row r="15" spans="1:29" s="9" customFormat="1" x14ac:dyDescent="0.2">
      <c r="A15" s="7">
        <v>6</v>
      </c>
      <c r="B15" s="18"/>
      <c r="C15" s="108"/>
      <c r="D15" s="76"/>
      <c r="E15" s="108"/>
      <c r="F15" s="78"/>
      <c r="G15" s="79"/>
      <c r="H15" s="29" t="s">
        <v>20</v>
      </c>
      <c r="I15" s="29" t="s">
        <v>19</v>
      </c>
      <c r="J15" s="107"/>
      <c r="K15" s="109"/>
      <c r="L15" s="32">
        <v>0</v>
      </c>
      <c r="M15" s="32"/>
      <c r="N15" s="109"/>
      <c r="O15" s="57">
        <f t="shared" si="0"/>
        <v>0</v>
      </c>
      <c r="P15" s="25"/>
      <c r="Q15" s="110"/>
      <c r="R15" s="21">
        <v>0</v>
      </c>
      <c r="S15" s="2"/>
    </row>
    <row r="16" spans="1:29" s="9" customFormat="1" x14ac:dyDescent="0.2">
      <c r="A16" s="7">
        <v>7</v>
      </c>
      <c r="B16" s="18"/>
      <c r="C16" s="108"/>
      <c r="D16" s="76"/>
      <c r="E16" s="108"/>
      <c r="F16" s="78"/>
      <c r="G16" s="79"/>
      <c r="H16" s="29" t="s">
        <v>20</v>
      </c>
      <c r="I16" s="29" t="s">
        <v>19</v>
      </c>
      <c r="J16" s="107"/>
      <c r="K16" s="109"/>
      <c r="L16" s="32">
        <v>0</v>
      </c>
      <c r="M16" s="32"/>
      <c r="N16" s="109"/>
      <c r="O16" s="57">
        <f t="shared" si="0"/>
        <v>0</v>
      </c>
      <c r="P16" s="25"/>
      <c r="Q16" s="110"/>
      <c r="R16" s="21">
        <v>0</v>
      </c>
      <c r="S16" s="2"/>
    </row>
    <row r="17" spans="1:19" s="9" customFormat="1" x14ac:dyDescent="0.2">
      <c r="A17" s="7">
        <v>8</v>
      </c>
      <c r="B17" s="18"/>
      <c r="C17" s="108"/>
      <c r="D17" s="76"/>
      <c r="E17" s="108"/>
      <c r="F17" s="78"/>
      <c r="G17" s="79"/>
      <c r="H17" s="29" t="s">
        <v>20</v>
      </c>
      <c r="I17" s="29" t="s">
        <v>19</v>
      </c>
      <c r="J17" s="107"/>
      <c r="K17" s="109"/>
      <c r="L17" s="32">
        <v>0</v>
      </c>
      <c r="M17" s="32"/>
      <c r="N17" s="109"/>
      <c r="O17" s="57">
        <f t="shared" si="0"/>
        <v>0</v>
      </c>
      <c r="P17" s="25"/>
      <c r="Q17" s="110"/>
      <c r="R17" s="21">
        <v>0</v>
      </c>
      <c r="S17" s="2"/>
    </row>
    <row r="18" spans="1:19" s="9" customFormat="1" x14ac:dyDescent="0.2">
      <c r="A18" s="7">
        <v>9</v>
      </c>
      <c r="B18" s="18"/>
      <c r="C18" s="108"/>
      <c r="D18" s="76"/>
      <c r="E18" s="108"/>
      <c r="F18" s="78"/>
      <c r="G18" s="79"/>
      <c r="H18" s="29" t="s">
        <v>20</v>
      </c>
      <c r="I18" s="29" t="s">
        <v>19</v>
      </c>
      <c r="J18" s="107"/>
      <c r="K18" s="109"/>
      <c r="L18" s="32">
        <v>0</v>
      </c>
      <c r="M18" s="32"/>
      <c r="N18" s="109"/>
      <c r="O18" s="57">
        <f t="shared" si="0"/>
        <v>0</v>
      </c>
      <c r="P18" s="25"/>
      <c r="Q18" s="110"/>
      <c r="R18" s="21">
        <v>0</v>
      </c>
      <c r="S18" s="2"/>
    </row>
    <row r="19" spans="1:19" s="9" customFormat="1" x14ac:dyDescent="0.2">
      <c r="A19" s="7">
        <v>10</v>
      </c>
      <c r="B19" s="18"/>
      <c r="C19" s="108"/>
      <c r="D19" s="76"/>
      <c r="E19" s="108"/>
      <c r="F19" s="78"/>
      <c r="G19" s="79"/>
      <c r="H19" s="29" t="s">
        <v>20</v>
      </c>
      <c r="I19" s="29" t="s">
        <v>19</v>
      </c>
      <c r="J19" s="107"/>
      <c r="K19" s="109"/>
      <c r="L19" s="32">
        <v>0</v>
      </c>
      <c r="M19" s="32"/>
      <c r="N19" s="109"/>
      <c r="O19" s="57">
        <f t="shared" si="0"/>
        <v>0</v>
      </c>
      <c r="P19" s="25"/>
      <c r="Q19" s="110"/>
      <c r="R19" s="21">
        <v>0</v>
      </c>
      <c r="S19" s="2"/>
    </row>
    <row r="20" spans="1:19" s="9" customFormat="1" x14ac:dyDescent="0.2">
      <c r="A20" s="7">
        <v>11</v>
      </c>
      <c r="B20" s="18"/>
      <c r="C20" s="108"/>
      <c r="D20" s="76"/>
      <c r="E20" s="108"/>
      <c r="F20" s="78"/>
      <c r="G20" s="79"/>
      <c r="H20" s="29" t="s">
        <v>20</v>
      </c>
      <c r="I20" s="29" t="s">
        <v>19</v>
      </c>
      <c r="J20" s="107"/>
      <c r="K20" s="109"/>
      <c r="L20" s="32">
        <v>0</v>
      </c>
      <c r="M20" s="32"/>
      <c r="N20" s="109"/>
      <c r="O20" s="57">
        <f t="shared" si="0"/>
        <v>0</v>
      </c>
      <c r="P20" s="25"/>
      <c r="Q20" s="110"/>
      <c r="R20" s="21">
        <v>0</v>
      </c>
      <c r="S20" s="2"/>
    </row>
    <row r="21" spans="1:19" s="9" customFormat="1" x14ac:dyDescent="0.2">
      <c r="A21" s="7">
        <v>12</v>
      </c>
      <c r="B21" s="18"/>
      <c r="C21" s="108"/>
      <c r="D21" s="76"/>
      <c r="E21" s="108"/>
      <c r="F21" s="78"/>
      <c r="G21" s="79"/>
      <c r="H21" s="29" t="s">
        <v>20</v>
      </c>
      <c r="I21" s="29" t="s">
        <v>19</v>
      </c>
      <c r="J21" s="107"/>
      <c r="K21" s="109"/>
      <c r="L21" s="32">
        <v>0</v>
      </c>
      <c r="M21" s="32"/>
      <c r="N21" s="109"/>
      <c r="O21" s="57">
        <f t="shared" si="0"/>
        <v>0</v>
      </c>
      <c r="P21" s="25"/>
      <c r="Q21" s="110"/>
      <c r="R21" s="21">
        <v>0</v>
      </c>
      <c r="S21" s="2"/>
    </row>
    <row r="22" spans="1:19" s="9" customFormat="1" x14ac:dyDescent="0.2">
      <c r="A22" s="7">
        <v>13</v>
      </c>
      <c r="B22" s="18"/>
      <c r="C22" s="108"/>
      <c r="D22" s="76"/>
      <c r="E22" s="108"/>
      <c r="F22" s="78"/>
      <c r="G22" s="79"/>
      <c r="H22" s="29" t="s">
        <v>20</v>
      </c>
      <c r="I22" s="29" t="s">
        <v>19</v>
      </c>
      <c r="J22" s="107"/>
      <c r="K22" s="109"/>
      <c r="L22" s="32">
        <v>0</v>
      </c>
      <c r="M22" s="32"/>
      <c r="N22" s="109"/>
      <c r="O22" s="57">
        <f t="shared" si="0"/>
        <v>0</v>
      </c>
      <c r="P22" s="25"/>
      <c r="Q22" s="110"/>
      <c r="R22" s="21">
        <v>0</v>
      </c>
      <c r="S22" s="2"/>
    </row>
    <row r="23" spans="1:19" s="9" customFormat="1" x14ac:dyDescent="0.2">
      <c r="A23" s="7">
        <v>14</v>
      </c>
      <c r="B23" s="18"/>
      <c r="C23" s="108"/>
      <c r="D23" s="76"/>
      <c r="E23" s="108"/>
      <c r="F23" s="78"/>
      <c r="G23" s="79"/>
      <c r="H23" s="29" t="s">
        <v>20</v>
      </c>
      <c r="I23" s="29" t="s">
        <v>19</v>
      </c>
      <c r="J23" s="107"/>
      <c r="K23" s="109"/>
      <c r="L23" s="32">
        <v>0</v>
      </c>
      <c r="M23" s="32"/>
      <c r="N23" s="109"/>
      <c r="O23" s="57">
        <f t="shared" si="0"/>
        <v>0</v>
      </c>
      <c r="P23" s="25"/>
      <c r="Q23" s="110"/>
      <c r="R23" s="21">
        <v>0</v>
      </c>
      <c r="S23" s="2"/>
    </row>
    <row r="24" spans="1:19" s="9" customFormat="1" x14ac:dyDescent="0.2">
      <c r="A24" s="7">
        <v>15</v>
      </c>
      <c r="B24" s="18"/>
      <c r="C24" s="108"/>
      <c r="D24" s="76"/>
      <c r="E24" s="108"/>
      <c r="F24" s="78"/>
      <c r="G24" s="79"/>
      <c r="H24" s="29" t="s">
        <v>20</v>
      </c>
      <c r="I24" s="29" t="s">
        <v>19</v>
      </c>
      <c r="J24" s="107"/>
      <c r="K24" s="109"/>
      <c r="L24" s="32">
        <v>0</v>
      </c>
      <c r="M24" s="32"/>
      <c r="N24" s="109"/>
      <c r="O24" s="57">
        <f t="shared" si="0"/>
        <v>0</v>
      </c>
      <c r="P24" s="25"/>
      <c r="Q24" s="110"/>
      <c r="R24" s="21">
        <v>0</v>
      </c>
      <c r="S24" s="2"/>
    </row>
    <row r="25" spans="1:19" s="9" customFormat="1" x14ac:dyDescent="0.2">
      <c r="A25" s="7">
        <v>16</v>
      </c>
      <c r="B25" s="18"/>
      <c r="C25" s="108"/>
      <c r="D25" s="76"/>
      <c r="E25" s="108"/>
      <c r="F25" s="78"/>
      <c r="G25" s="79"/>
      <c r="H25" s="29" t="s">
        <v>20</v>
      </c>
      <c r="I25" s="29" t="s">
        <v>19</v>
      </c>
      <c r="J25" s="107"/>
      <c r="K25" s="109"/>
      <c r="L25" s="32">
        <v>0</v>
      </c>
      <c r="M25" s="32"/>
      <c r="N25" s="109"/>
      <c r="O25" s="57">
        <f t="shared" si="0"/>
        <v>0</v>
      </c>
      <c r="P25" s="25"/>
      <c r="Q25" s="110"/>
      <c r="R25" s="21">
        <v>0</v>
      </c>
      <c r="S25" s="2"/>
    </row>
    <row r="26" spans="1:19" s="9" customFormat="1" x14ac:dyDescent="0.2">
      <c r="A26" s="7">
        <v>17</v>
      </c>
      <c r="B26" s="18"/>
      <c r="C26" s="108"/>
      <c r="D26" s="76"/>
      <c r="E26" s="108"/>
      <c r="F26" s="78"/>
      <c r="G26" s="79"/>
      <c r="H26" s="29" t="s">
        <v>20</v>
      </c>
      <c r="I26" s="29" t="s">
        <v>19</v>
      </c>
      <c r="J26" s="107"/>
      <c r="K26" s="109"/>
      <c r="L26" s="32">
        <v>0</v>
      </c>
      <c r="M26" s="32"/>
      <c r="N26" s="109"/>
      <c r="O26" s="57">
        <f t="shared" si="0"/>
        <v>0</v>
      </c>
      <c r="P26" s="25"/>
      <c r="Q26" s="110"/>
      <c r="R26" s="21">
        <v>0</v>
      </c>
      <c r="S26" s="2"/>
    </row>
    <row r="27" spans="1:19" s="9" customFormat="1" x14ac:dyDescent="0.2">
      <c r="A27" s="7">
        <v>18</v>
      </c>
      <c r="B27" s="18"/>
      <c r="C27" s="108"/>
      <c r="D27" s="76"/>
      <c r="E27" s="108"/>
      <c r="F27" s="78"/>
      <c r="G27" s="79"/>
      <c r="H27" s="29" t="s">
        <v>20</v>
      </c>
      <c r="I27" s="29" t="s">
        <v>19</v>
      </c>
      <c r="J27" s="107"/>
      <c r="K27" s="109"/>
      <c r="L27" s="32">
        <v>0</v>
      </c>
      <c r="M27" s="32"/>
      <c r="N27" s="109"/>
      <c r="O27" s="57">
        <f t="shared" si="0"/>
        <v>0</v>
      </c>
      <c r="P27" s="25"/>
      <c r="Q27" s="110"/>
      <c r="R27" s="21">
        <v>0</v>
      </c>
      <c r="S27" s="2"/>
    </row>
    <row r="28" spans="1:19" s="9" customFormat="1" x14ac:dyDescent="0.2">
      <c r="A28" s="7">
        <v>19</v>
      </c>
      <c r="B28" s="18"/>
      <c r="C28" s="108"/>
      <c r="D28" s="76"/>
      <c r="E28" s="108"/>
      <c r="F28" s="78"/>
      <c r="G28" s="79"/>
      <c r="H28" s="29" t="s">
        <v>20</v>
      </c>
      <c r="I28" s="29" t="s">
        <v>19</v>
      </c>
      <c r="J28" s="107"/>
      <c r="K28" s="109"/>
      <c r="L28" s="32">
        <v>0</v>
      </c>
      <c r="M28" s="32"/>
      <c r="N28" s="109"/>
      <c r="O28" s="57">
        <f t="shared" si="0"/>
        <v>0</v>
      </c>
      <c r="P28" s="25"/>
      <c r="Q28" s="110"/>
      <c r="R28" s="21">
        <v>0</v>
      </c>
      <c r="S28" s="2"/>
    </row>
    <row r="29" spans="1:19" s="9" customFormat="1" x14ac:dyDescent="0.2">
      <c r="A29" s="7">
        <v>20</v>
      </c>
      <c r="B29" s="18"/>
      <c r="C29" s="108"/>
      <c r="D29" s="76"/>
      <c r="E29" s="108"/>
      <c r="F29" s="78"/>
      <c r="G29" s="79"/>
      <c r="H29" s="29" t="s">
        <v>20</v>
      </c>
      <c r="I29" s="29" t="s">
        <v>19</v>
      </c>
      <c r="J29" s="107"/>
      <c r="K29" s="109"/>
      <c r="L29" s="32">
        <v>0</v>
      </c>
      <c r="M29" s="32"/>
      <c r="N29" s="109"/>
      <c r="O29" s="57">
        <f t="shared" si="0"/>
        <v>0</v>
      </c>
      <c r="P29" s="25"/>
      <c r="Q29" s="110"/>
      <c r="R29" s="21">
        <v>0</v>
      </c>
      <c r="S29" s="2"/>
    </row>
    <row r="30" spans="1:19" s="9" customFormat="1" x14ac:dyDescent="0.2">
      <c r="A30" s="7">
        <v>21</v>
      </c>
      <c r="B30" s="18"/>
      <c r="C30" s="108"/>
      <c r="D30" s="76"/>
      <c r="E30" s="108"/>
      <c r="F30" s="78"/>
      <c r="G30" s="79"/>
      <c r="H30" s="29" t="s">
        <v>20</v>
      </c>
      <c r="I30" s="29" t="s">
        <v>19</v>
      </c>
      <c r="J30" s="107"/>
      <c r="K30" s="109"/>
      <c r="L30" s="32">
        <v>0</v>
      </c>
      <c r="M30" s="32"/>
      <c r="N30" s="109"/>
      <c r="O30" s="57">
        <f t="shared" si="0"/>
        <v>0</v>
      </c>
      <c r="P30" s="25"/>
      <c r="Q30" s="110"/>
      <c r="R30" s="21">
        <v>0</v>
      </c>
      <c r="S30" s="2"/>
    </row>
    <row r="31" spans="1:19" s="9" customFormat="1" x14ac:dyDescent="0.2">
      <c r="A31" s="7">
        <v>22</v>
      </c>
      <c r="B31" s="18"/>
      <c r="C31" s="108"/>
      <c r="D31" s="76"/>
      <c r="E31" s="108"/>
      <c r="F31" s="78"/>
      <c r="G31" s="79"/>
      <c r="H31" s="29" t="s">
        <v>20</v>
      </c>
      <c r="I31" s="29" t="s">
        <v>19</v>
      </c>
      <c r="J31" s="107"/>
      <c r="K31" s="109"/>
      <c r="L31" s="32">
        <v>0</v>
      </c>
      <c r="M31" s="32"/>
      <c r="N31" s="109"/>
      <c r="O31" s="57">
        <f t="shared" si="0"/>
        <v>0</v>
      </c>
      <c r="P31" s="25"/>
      <c r="Q31" s="110"/>
      <c r="R31" s="21">
        <v>0</v>
      </c>
      <c r="S31" s="2"/>
    </row>
    <row r="32" spans="1:19" s="9" customFormat="1" x14ac:dyDescent="0.2">
      <c r="A32" s="7">
        <v>23</v>
      </c>
      <c r="B32" s="18"/>
      <c r="C32" s="108"/>
      <c r="D32" s="76"/>
      <c r="E32" s="108"/>
      <c r="F32" s="78"/>
      <c r="G32" s="79"/>
      <c r="H32" s="29" t="s">
        <v>20</v>
      </c>
      <c r="I32" s="29" t="s">
        <v>19</v>
      </c>
      <c r="J32" s="107"/>
      <c r="K32" s="109"/>
      <c r="L32" s="32">
        <v>0</v>
      </c>
      <c r="M32" s="32"/>
      <c r="N32" s="109"/>
      <c r="O32" s="57">
        <f t="shared" si="0"/>
        <v>0</v>
      </c>
      <c r="P32" s="25"/>
      <c r="Q32" s="110"/>
      <c r="R32" s="21">
        <v>0</v>
      </c>
      <c r="S32" s="2"/>
    </row>
    <row r="33" spans="1:19" s="9" customFormat="1" x14ac:dyDescent="0.2">
      <c r="A33" s="7">
        <v>24</v>
      </c>
      <c r="B33" s="18"/>
      <c r="C33" s="108"/>
      <c r="D33" s="76"/>
      <c r="E33" s="108"/>
      <c r="F33" s="80"/>
      <c r="G33" s="114"/>
      <c r="H33" s="29" t="s">
        <v>20</v>
      </c>
      <c r="I33" s="29" t="s">
        <v>19</v>
      </c>
      <c r="J33" s="107"/>
      <c r="K33" s="109"/>
      <c r="L33" s="32">
        <v>0</v>
      </c>
      <c r="M33" s="32"/>
      <c r="N33" s="109"/>
      <c r="O33" s="57">
        <f t="shared" si="0"/>
        <v>0</v>
      </c>
      <c r="P33" s="25"/>
      <c r="Q33" s="110"/>
      <c r="R33" s="21">
        <v>0</v>
      </c>
      <c r="S33" s="2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  <mergeCell ref="A6:A8"/>
    <mergeCell ref="B6:C6"/>
    <mergeCell ref="D6:G6"/>
    <mergeCell ref="H6:H8"/>
    <mergeCell ref="I6:I8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2:AC18"/>
  <sheetViews>
    <sheetView topLeftCell="A7" workbookViewId="0">
      <selection activeCell="E28" sqref="E28"/>
    </sheetView>
  </sheetViews>
  <sheetFormatPr defaultRowHeight="20.100000000000001" customHeight="1" x14ac:dyDescent="0.2"/>
  <cols>
    <col min="1" max="1" width="4.5703125" style="10" customWidth="1"/>
    <col min="2" max="2" width="9.7109375" style="6" customWidth="1"/>
    <col min="3" max="3" width="12.42578125" style="6" customWidth="1"/>
    <col min="4" max="4" width="14.42578125" style="6" customWidth="1"/>
    <col min="5" max="5" width="14.28515625" style="6" customWidth="1"/>
    <col min="6" max="6" width="20.140625" style="6" customWidth="1"/>
    <col min="7" max="7" width="12.42578125" style="6" customWidth="1"/>
    <col min="8" max="8" width="9.85546875" style="6" customWidth="1"/>
    <col min="9" max="9" width="15" style="6" customWidth="1"/>
    <col min="10" max="10" width="30.140625" style="6" customWidth="1"/>
    <col min="11" max="11" width="13.28515625" style="6" customWidth="1"/>
    <col min="12" max="13" width="9.28515625" style="6" customWidth="1"/>
    <col min="14" max="14" width="10.42578125" style="6" customWidth="1"/>
    <col min="15" max="15" width="11.85546875" style="6" customWidth="1"/>
    <col min="16" max="16" width="11.28515625" style="6" customWidth="1"/>
    <col min="17" max="17" width="12.42578125" style="6" customWidth="1"/>
    <col min="18" max="18" width="8.710937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0.100000000000001" customHeight="1" x14ac:dyDescent="0.2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39" customHeight="1" x14ac:dyDescent="0.2">
      <c r="A10" s="7">
        <v>1</v>
      </c>
      <c r="B10" s="18">
        <v>37486</v>
      </c>
      <c r="C10" s="19" t="s">
        <v>155</v>
      </c>
      <c r="D10" s="18">
        <v>78559234</v>
      </c>
      <c r="E10" s="19" t="s">
        <v>118</v>
      </c>
      <c r="F10" s="29" t="s">
        <v>393</v>
      </c>
      <c r="G10" s="20">
        <v>975</v>
      </c>
      <c r="H10" s="18" t="s">
        <v>20</v>
      </c>
      <c r="I10" s="18" t="s">
        <v>19</v>
      </c>
      <c r="J10" s="11" t="s">
        <v>394</v>
      </c>
      <c r="K10" s="19" t="s">
        <v>201</v>
      </c>
      <c r="L10" s="21">
        <v>0</v>
      </c>
      <c r="M10" s="21">
        <v>3274</v>
      </c>
      <c r="N10" s="19" t="s">
        <v>288</v>
      </c>
      <c r="O10" s="22">
        <f t="shared" ref="O10:O18" si="0">G10</f>
        <v>975</v>
      </c>
      <c r="P10" s="21">
        <v>4121</v>
      </c>
      <c r="Q10" s="23" t="s">
        <v>389</v>
      </c>
      <c r="R10" s="21">
        <v>0</v>
      </c>
      <c r="S10" s="2"/>
    </row>
    <row r="11" spans="1:29" ht="49.5" hidden="1" customHeight="1" x14ac:dyDescent="0.2">
      <c r="A11" s="13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29" ht="33" customHeight="1" x14ac:dyDescent="0.2">
      <c r="A12" s="13">
        <v>2</v>
      </c>
      <c r="B12" s="14">
        <v>37505</v>
      </c>
      <c r="C12" s="24" t="s">
        <v>155</v>
      </c>
      <c r="D12" s="14">
        <v>38</v>
      </c>
      <c r="E12" s="24" t="s">
        <v>140</v>
      </c>
      <c r="F12" s="29" t="s">
        <v>395</v>
      </c>
      <c r="G12" s="14">
        <v>6026.16</v>
      </c>
      <c r="H12" s="18" t="s">
        <v>20</v>
      </c>
      <c r="I12" s="18" t="s">
        <v>19</v>
      </c>
      <c r="J12" s="11" t="s">
        <v>104</v>
      </c>
      <c r="K12" s="24" t="s">
        <v>201</v>
      </c>
      <c r="L12" s="14">
        <v>0</v>
      </c>
      <c r="M12" s="25">
        <v>3276</v>
      </c>
      <c r="N12" s="24" t="s">
        <v>288</v>
      </c>
      <c r="O12" s="22">
        <f t="shared" si="0"/>
        <v>6026.16</v>
      </c>
      <c r="P12" s="21">
        <v>4120</v>
      </c>
      <c r="Q12" s="24" t="s">
        <v>390</v>
      </c>
      <c r="R12" s="14">
        <v>0</v>
      </c>
    </row>
    <row r="13" spans="1:29" ht="28.5" customHeight="1" x14ac:dyDescent="0.2">
      <c r="A13" s="13">
        <v>3</v>
      </c>
      <c r="B13" s="14">
        <v>36199</v>
      </c>
      <c r="C13" s="24" t="s">
        <v>56</v>
      </c>
      <c r="D13" s="15">
        <v>14216755</v>
      </c>
      <c r="E13" s="24" t="s">
        <v>43</v>
      </c>
      <c r="F13" s="30" t="s">
        <v>294</v>
      </c>
      <c r="G13" s="14">
        <v>741.02</v>
      </c>
      <c r="H13" s="18" t="s">
        <v>20</v>
      </c>
      <c r="I13" s="18" t="s">
        <v>19</v>
      </c>
      <c r="J13" s="18" t="s">
        <v>396</v>
      </c>
      <c r="K13" s="24" t="s">
        <v>125</v>
      </c>
      <c r="L13" s="14">
        <v>0</v>
      </c>
      <c r="M13" s="14">
        <v>3321</v>
      </c>
      <c r="N13" s="24" t="s">
        <v>342</v>
      </c>
      <c r="O13" s="22">
        <f t="shared" si="0"/>
        <v>741.02</v>
      </c>
      <c r="P13" s="14">
        <v>4119</v>
      </c>
      <c r="Q13" s="24" t="s">
        <v>390</v>
      </c>
      <c r="R13" s="14">
        <v>0</v>
      </c>
    </row>
    <row r="14" spans="1:29" ht="25.5" customHeight="1" x14ac:dyDescent="0.2">
      <c r="A14" s="13">
        <v>4</v>
      </c>
      <c r="B14" s="14">
        <v>39915</v>
      </c>
      <c r="C14" s="24" t="s">
        <v>376</v>
      </c>
      <c r="D14" s="14">
        <v>94069</v>
      </c>
      <c r="E14" s="24" t="s">
        <v>397</v>
      </c>
      <c r="F14" s="24" t="s">
        <v>71</v>
      </c>
      <c r="G14" s="14">
        <v>415.66</v>
      </c>
      <c r="H14" s="18" t="s">
        <v>20</v>
      </c>
      <c r="I14" s="18" t="s">
        <v>19</v>
      </c>
      <c r="J14" s="24" t="s">
        <v>398</v>
      </c>
      <c r="K14" s="24" t="s">
        <v>380</v>
      </c>
      <c r="L14" s="14">
        <v>0</v>
      </c>
      <c r="M14" s="14">
        <v>3352</v>
      </c>
      <c r="N14" s="25" t="s">
        <v>390</v>
      </c>
      <c r="O14" s="22">
        <f t="shared" si="0"/>
        <v>415.66</v>
      </c>
      <c r="P14" s="14">
        <v>39915</v>
      </c>
      <c r="Q14" s="24" t="s">
        <v>390</v>
      </c>
      <c r="R14" s="14">
        <v>0</v>
      </c>
    </row>
    <row r="15" spans="1:29" ht="24.75" customHeight="1" x14ac:dyDescent="0.2">
      <c r="A15" s="13">
        <v>5</v>
      </c>
      <c r="B15" s="14">
        <v>39322</v>
      </c>
      <c r="C15" s="24" t="s">
        <v>324</v>
      </c>
      <c r="D15" s="14">
        <v>7832</v>
      </c>
      <c r="E15" s="24" t="s">
        <v>324</v>
      </c>
      <c r="F15" s="24" t="s">
        <v>33</v>
      </c>
      <c r="G15" s="14">
        <v>2800</v>
      </c>
      <c r="H15" s="18" t="s">
        <v>20</v>
      </c>
      <c r="I15" s="18" t="s">
        <v>19</v>
      </c>
      <c r="J15" s="18" t="s">
        <v>399</v>
      </c>
      <c r="K15" s="24" t="s">
        <v>369</v>
      </c>
      <c r="L15" s="14">
        <v>0</v>
      </c>
      <c r="M15" s="14">
        <v>3353</v>
      </c>
      <c r="N15" s="25" t="s">
        <v>390</v>
      </c>
      <c r="O15" s="22">
        <f t="shared" si="0"/>
        <v>2800</v>
      </c>
      <c r="P15" s="14">
        <v>4126</v>
      </c>
      <c r="Q15" s="24" t="s">
        <v>390</v>
      </c>
      <c r="R15" s="14">
        <v>0</v>
      </c>
    </row>
    <row r="16" spans="1:29" ht="42.75" customHeight="1" x14ac:dyDescent="0.2">
      <c r="A16" s="13">
        <v>6</v>
      </c>
      <c r="B16" s="14">
        <v>39532</v>
      </c>
      <c r="C16" s="24" t="s">
        <v>348</v>
      </c>
      <c r="D16" s="14">
        <v>13</v>
      </c>
      <c r="E16" s="24" t="s">
        <v>342</v>
      </c>
      <c r="F16" s="24" t="s">
        <v>400</v>
      </c>
      <c r="G16" s="14">
        <v>15850</v>
      </c>
      <c r="H16" s="18" t="s">
        <v>20</v>
      </c>
      <c r="I16" s="18" t="s">
        <v>19</v>
      </c>
      <c r="J16" s="18" t="s">
        <v>401</v>
      </c>
      <c r="K16" s="24" t="s">
        <v>402</v>
      </c>
      <c r="L16" s="14">
        <v>0</v>
      </c>
      <c r="M16" s="14">
        <v>3355</v>
      </c>
      <c r="N16" s="25" t="s">
        <v>390</v>
      </c>
      <c r="O16" s="22">
        <f t="shared" si="0"/>
        <v>15850</v>
      </c>
      <c r="P16" s="14">
        <v>4125</v>
      </c>
      <c r="Q16" s="24" t="s">
        <v>390</v>
      </c>
      <c r="R16" s="14">
        <v>0</v>
      </c>
    </row>
    <row r="17" spans="1:18" ht="30.75" customHeight="1" x14ac:dyDescent="0.2">
      <c r="A17" s="13">
        <v>7</v>
      </c>
      <c r="B17" s="14">
        <v>39255</v>
      </c>
      <c r="C17" s="24" t="s">
        <v>324</v>
      </c>
      <c r="D17" s="14">
        <v>221435798</v>
      </c>
      <c r="E17" s="24" t="s">
        <v>403</v>
      </c>
      <c r="F17" s="24" t="s">
        <v>115</v>
      </c>
      <c r="G17" s="14">
        <v>1470.32</v>
      </c>
      <c r="H17" s="18" t="s">
        <v>20</v>
      </c>
      <c r="I17" s="18" t="s">
        <v>19</v>
      </c>
      <c r="J17" s="24" t="s">
        <v>116</v>
      </c>
      <c r="K17" s="24" t="s">
        <v>348</v>
      </c>
      <c r="L17" s="14">
        <v>0</v>
      </c>
      <c r="M17" s="14">
        <v>3354</v>
      </c>
      <c r="N17" s="25" t="s">
        <v>390</v>
      </c>
      <c r="O17" s="14">
        <f t="shared" si="0"/>
        <v>1470.32</v>
      </c>
      <c r="P17" s="14">
        <v>4124</v>
      </c>
      <c r="Q17" s="24" t="s">
        <v>390</v>
      </c>
      <c r="R17" s="14">
        <v>0</v>
      </c>
    </row>
    <row r="18" spans="1:18" ht="20.100000000000001" customHeight="1" x14ac:dyDescent="0.2">
      <c r="A18" s="13">
        <v>8</v>
      </c>
      <c r="B18" s="14">
        <v>40356</v>
      </c>
      <c r="C18" s="24" t="s">
        <v>382</v>
      </c>
      <c r="D18" s="14">
        <v>1400332</v>
      </c>
      <c r="E18" s="24" t="s">
        <v>382</v>
      </c>
      <c r="F18" s="25" t="s">
        <v>404</v>
      </c>
      <c r="G18" s="14">
        <v>399.92</v>
      </c>
      <c r="H18" s="18" t="s">
        <v>20</v>
      </c>
      <c r="I18" s="18" t="s">
        <v>19</v>
      </c>
      <c r="J18" s="24" t="s">
        <v>405</v>
      </c>
      <c r="K18" s="24" t="s">
        <v>382</v>
      </c>
      <c r="L18" s="14">
        <v>0</v>
      </c>
      <c r="M18" s="14">
        <v>3356</v>
      </c>
      <c r="N18" s="25" t="s">
        <v>390</v>
      </c>
      <c r="O18" s="14">
        <f t="shared" si="0"/>
        <v>399.92</v>
      </c>
      <c r="P18" s="14">
        <v>4129</v>
      </c>
      <c r="Q18" s="24" t="s">
        <v>390</v>
      </c>
      <c r="R18" s="14">
        <v>0</v>
      </c>
    </row>
  </sheetData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ageMargins left="0.7" right="0.7" top="0.75" bottom="0.75" header="0.3" footer="0.3"/>
  <pageSetup paperSize="9" orientation="landscape" r:id="rId1"/>
</worksheet>
</file>

<file path=xl/worksheets/sheet2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C404C8-266F-4847-8E55-153B62C8C69A}">
  <dimension ref="A1:AC33"/>
  <sheetViews>
    <sheetView workbookViewId="0">
      <selection sqref="A1:XFD1048576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/>
      <c r="C10" s="108"/>
      <c r="D10" s="76"/>
      <c r="E10" s="108"/>
      <c r="F10" s="80"/>
      <c r="G10" s="79"/>
      <c r="H10" s="29" t="s">
        <v>20</v>
      </c>
      <c r="I10" s="29" t="s">
        <v>19</v>
      </c>
      <c r="J10" s="107"/>
      <c r="K10" s="109"/>
      <c r="L10" s="32">
        <v>0</v>
      </c>
      <c r="M10" s="32"/>
      <c r="N10" s="109"/>
      <c r="O10" s="57">
        <f t="shared" ref="O10:O33" si="0">G10</f>
        <v>0</v>
      </c>
      <c r="P10" s="25"/>
      <c r="Q10" s="110"/>
      <c r="R10" s="21">
        <v>0</v>
      </c>
      <c r="S10" s="2"/>
    </row>
    <row r="11" spans="1:29" s="9" customFormat="1" x14ac:dyDescent="0.2">
      <c r="A11" s="7">
        <v>2</v>
      </c>
      <c r="B11" s="18"/>
      <c r="C11" s="108"/>
      <c r="D11" s="76"/>
      <c r="E11" s="108"/>
      <c r="F11" s="78"/>
      <c r="G11" s="79"/>
      <c r="H11" s="29" t="s">
        <v>20</v>
      </c>
      <c r="I11" s="29" t="s">
        <v>19</v>
      </c>
      <c r="J11" s="107"/>
      <c r="K11" s="109"/>
      <c r="L11" s="32">
        <v>0</v>
      </c>
      <c r="M11" s="32"/>
      <c r="N11" s="109"/>
      <c r="O11" s="57">
        <f t="shared" si="0"/>
        <v>0</v>
      </c>
      <c r="P11" s="25"/>
      <c r="Q11" s="110"/>
      <c r="R11" s="21">
        <v>0</v>
      </c>
      <c r="S11" s="2"/>
    </row>
    <row r="12" spans="1:29" s="9" customFormat="1" x14ac:dyDescent="0.2">
      <c r="A12" s="7">
        <v>3</v>
      </c>
      <c r="B12" s="18"/>
      <c r="C12" s="108"/>
      <c r="D12" s="76"/>
      <c r="E12" s="108"/>
      <c r="F12" s="78"/>
      <c r="G12" s="79"/>
      <c r="H12" s="29" t="s">
        <v>20</v>
      </c>
      <c r="I12" s="29" t="s">
        <v>19</v>
      </c>
      <c r="J12" s="107"/>
      <c r="K12" s="109"/>
      <c r="L12" s="32">
        <v>0</v>
      </c>
      <c r="M12" s="32"/>
      <c r="N12" s="109"/>
      <c r="O12" s="57">
        <f t="shared" si="0"/>
        <v>0</v>
      </c>
      <c r="P12" s="25"/>
      <c r="Q12" s="110"/>
      <c r="R12" s="21">
        <v>0</v>
      </c>
      <c r="S12" s="2"/>
    </row>
    <row r="13" spans="1:29" s="9" customFormat="1" x14ac:dyDescent="0.2">
      <c r="A13" s="7">
        <v>4</v>
      </c>
      <c r="B13" s="18"/>
      <c r="C13" s="108"/>
      <c r="D13" s="76"/>
      <c r="E13" s="108"/>
      <c r="F13" s="78"/>
      <c r="G13" s="79"/>
      <c r="H13" s="29" t="s">
        <v>20</v>
      </c>
      <c r="I13" s="29" t="s">
        <v>19</v>
      </c>
      <c r="J13" s="107"/>
      <c r="K13" s="109"/>
      <c r="L13" s="32">
        <v>0</v>
      </c>
      <c r="M13" s="32"/>
      <c r="N13" s="109"/>
      <c r="O13" s="57">
        <f t="shared" si="0"/>
        <v>0</v>
      </c>
      <c r="P13" s="25"/>
      <c r="Q13" s="110"/>
      <c r="R13" s="21">
        <v>0</v>
      </c>
      <c r="S13" s="2"/>
    </row>
    <row r="14" spans="1:29" s="9" customFormat="1" x14ac:dyDescent="0.2">
      <c r="A14" s="7">
        <v>5</v>
      </c>
      <c r="B14" s="18"/>
      <c r="C14" s="108"/>
      <c r="D14" s="76"/>
      <c r="E14" s="108"/>
      <c r="F14" s="78"/>
      <c r="G14" s="79"/>
      <c r="H14" s="29" t="s">
        <v>20</v>
      </c>
      <c r="I14" s="29" t="s">
        <v>19</v>
      </c>
      <c r="J14" s="107"/>
      <c r="K14" s="109"/>
      <c r="L14" s="32">
        <v>0</v>
      </c>
      <c r="M14" s="32"/>
      <c r="N14" s="109"/>
      <c r="O14" s="57">
        <f t="shared" si="0"/>
        <v>0</v>
      </c>
      <c r="P14" s="25"/>
      <c r="Q14" s="110"/>
      <c r="R14" s="21">
        <v>0</v>
      </c>
      <c r="S14" s="2"/>
    </row>
    <row r="15" spans="1:29" s="9" customFormat="1" x14ac:dyDescent="0.2">
      <c r="A15" s="7">
        <v>6</v>
      </c>
      <c r="B15" s="18"/>
      <c r="C15" s="108"/>
      <c r="D15" s="76"/>
      <c r="E15" s="108"/>
      <c r="F15" s="78"/>
      <c r="G15" s="79"/>
      <c r="H15" s="29" t="s">
        <v>20</v>
      </c>
      <c r="I15" s="29" t="s">
        <v>19</v>
      </c>
      <c r="J15" s="107"/>
      <c r="K15" s="109"/>
      <c r="L15" s="32">
        <v>0</v>
      </c>
      <c r="M15" s="32"/>
      <c r="N15" s="109"/>
      <c r="O15" s="57">
        <f t="shared" si="0"/>
        <v>0</v>
      </c>
      <c r="P15" s="25"/>
      <c r="Q15" s="110"/>
      <c r="R15" s="21">
        <v>0</v>
      </c>
      <c r="S15" s="2"/>
    </row>
    <row r="16" spans="1:29" s="9" customFormat="1" x14ac:dyDescent="0.2">
      <c r="A16" s="7">
        <v>7</v>
      </c>
      <c r="B16" s="18"/>
      <c r="C16" s="108"/>
      <c r="D16" s="76"/>
      <c r="E16" s="108"/>
      <c r="F16" s="78"/>
      <c r="G16" s="79"/>
      <c r="H16" s="29" t="s">
        <v>20</v>
      </c>
      <c r="I16" s="29" t="s">
        <v>19</v>
      </c>
      <c r="J16" s="107"/>
      <c r="K16" s="109"/>
      <c r="L16" s="32">
        <v>0</v>
      </c>
      <c r="M16" s="32"/>
      <c r="N16" s="109"/>
      <c r="O16" s="57">
        <f t="shared" si="0"/>
        <v>0</v>
      </c>
      <c r="P16" s="25"/>
      <c r="Q16" s="110"/>
      <c r="R16" s="21">
        <v>0</v>
      </c>
      <c r="S16" s="2"/>
    </row>
    <row r="17" spans="1:19" s="9" customFormat="1" x14ac:dyDescent="0.2">
      <c r="A17" s="7">
        <v>8</v>
      </c>
      <c r="B17" s="18"/>
      <c r="C17" s="108"/>
      <c r="D17" s="76"/>
      <c r="E17" s="108"/>
      <c r="F17" s="78"/>
      <c r="G17" s="79"/>
      <c r="H17" s="29" t="s">
        <v>20</v>
      </c>
      <c r="I17" s="29" t="s">
        <v>19</v>
      </c>
      <c r="J17" s="107"/>
      <c r="K17" s="109"/>
      <c r="L17" s="32">
        <v>0</v>
      </c>
      <c r="M17" s="32"/>
      <c r="N17" s="109"/>
      <c r="O17" s="57">
        <f t="shared" si="0"/>
        <v>0</v>
      </c>
      <c r="P17" s="25"/>
      <c r="Q17" s="110"/>
      <c r="R17" s="21">
        <v>0</v>
      </c>
      <c r="S17" s="2"/>
    </row>
    <row r="18" spans="1:19" s="9" customFormat="1" x14ac:dyDescent="0.2">
      <c r="A18" s="7">
        <v>9</v>
      </c>
      <c r="B18" s="18"/>
      <c r="C18" s="108"/>
      <c r="D18" s="76"/>
      <c r="E18" s="108"/>
      <c r="F18" s="78"/>
      <c r="G18" s="79"/>
      <c r="H18" s="29" t="s">
        <v>20</v>
      </c>
      <c r="I18" s="29" t="s">
        <v>19</v>
      </c>
      <c r="J18" s="107"/>
      <c r="K18" s="109"/>
      <c r="L18" s="32">
        <v>0</v>
      </c>
      <c r="M18" s="32"/>
      <c r="N18" s="109"/>
      <c r="O18" s="57">
        <f t="shared" si="0"/>
        <v>0</v>
      </c>
      <c r="P18" s="25"/>
      <c r="Q18" s="110"/>
      <c r="R18" s="21">
        <v>0</v>
      </c>
      <c r="S18" s="2"/>
    </row>
    <row r="19" spans="1:19" s="9" customFormat="1" x14ac:dyDescent="0.2">
      <c r="A19" s="7">
        <v>10</v>
      </c>
      <c r="B19" s="18"/>
      <c r="C19" s="108"/>
      <c r="D19" s="76"/>
      <c r="E19" s="108"/>
      <c r="F19" s="78"/>
      <c r="G19" s="79"/>
      <c r="H19" s="29" t="s">
        <v>20</v>
      </c>
      <c r="I19" s="29" t="s">
        <v>19</v>
      </c>
      <c r="J19" s="107"/>
      <c r="K19" s="109"/>
      <c r="L19" s="32">
        <v>0</v>
      </c>
      <c r="M19" s="32"/>
      <c r="N19" s="109"/>
      <c r="O19" s="57">
        <f t="shared" si="0"/>
        <v>0</v>
      </c>
      <c r="P19" s="25"/>
      <c r="Q19" s="110"/>
      <c r="R19" s="21">
        <v>0</v>
      </c>
      <c r="S19" s="2"/>
    </row>
    <row r="20" spans="1:19" s="9" customFormat="1" x14ac:dyDescent="0.2">
      <c r="A20" s="7">
        <v>11</v>
      </c>
      <c r="B20" s="18"/>
      <c r="C20" s="108"/>
      <c r="D20" s="76"/>
      <c r="E20" s="108"/>
      <c r="F20" s="78"/>
      <c r="G20" s="79"/>
      <c r="H20" s="29" t="s">
        <v>20</v>
      </c>
      <c r="I20" s="29" t="s">
        <v>19</v>
      </c>
      <c r="J20" s="107"/>
      <c r="K20" s="109"/>
      <c r="L20" s="32">
        <v>0</v>
      </c>
      <c r="M20" s="32"/>
      <c r="N20" s="109"/>
      <c r="O20" s="57">
        <f t="shared" si="0"/>
        <v>0</v>
      </c>
      <c r="P20" s="25"/>
      <c r="Q20" s="110"/>
      <c r="R20" s="21">
        <v>0</v>
      </c>
      <c r="S20" s="2"/>
    </row>
    <row r="21" spans="1:19" s="9" customFormat="1" x14ac:dyDescent="0.2">
      <c r="A21" s="7">
        <v>12</v>
      </c>
      <c r="B21" s="18"/>
      <c r="C21" s="108"/>
      <c r="D21" s="76"/>
      <c r="E21" s="108"/>
      <c r="F21" s="78"/>
      <c r="G21" s="79"/>
      <c r="H21" s="29" t="s">
        <v>20</v>
      </c>
      <c r="I21" s="29" t="s">
        <v>19</v>
      </c>
      <c r="J21" s="107"/>
      <c r="K21" s="109"/>
      <c r="L21" s="32">
        <v>0</v>
      </c>
      <c r="M21" s="32"/>
      <c r="N21" s="109"/>
      <c r="O21" s="57">
        <f t="shared" si="0"/>
        <v>0</v>
      </c>
      <c r="P21" s="25"/>
      <c r="Q21" s="110"/>
      <c r="R21" s="21">
        <v>0</v>
      </c>
      <c r="S21" s="2"/>
    </row>
    <row r="22" spans="1:19" s="9" customFormat="1" x14ac:dyDescent="0.2">
      <c r="A22" s="7">
        <v>13</v>
      </c>
      <c r="B22" s="18"/>
      <c r="C22" s="108"/>
      <c r="D22" s="76"/>
      <c r="E22" s="108"/>
      <c r="F22" s="78"/>
      <c r="G22" s="79"/>
      <c r="H22" s="29" t="s">
        <v>20</v>
      </c>
      <c r="I22" s="29" t="s">
        <v>19</v>
      </c>
      <c r="J22" s="107"/>
      <c r="K22" s="109"/>
      <c r="L22" s="32">
        <v>0</v>
      </c>
      <c r="M22" s="32"/>
      <c r="N22" s="109"/>
      <c r="O22" s="57">
        <f t="shared" si="0"/>
        <v>0</v>
      </c>
      <c r="P22" s="25"/>
      <c r="Q22" s="110"/>
      <c r="R22" s="21">
        <v>0</v>
      </c>
      <c r="S22" s="2"/>
    </row>
    <row r="23" spans="1:19" s="9" customFormat="1" x14ac:dyDescent="0.2">
      <c r="A23" s="7">
        <v>14</v>
      </c>
      <c r="B23" s="18"/>
      <c r="C23" s="108"/>
      <c r="D23" s="76"/>
      <c r="E23" s="108"/>
      <c r="F23" s="78"/>
      <c r="G23" s="79"/>
      <c r="H23" s="29" t="s">
        <v>20</v>
      </c>
      <c r="I23" s="29" t="s">
        <v>19</v>
      </c>
      <c r="J23" s="107"/>
      <c r="K23" s="109"/>
      <c r="L23" s="32">
        <v>0</v>
      </c>
      <c r="M23" s="32"/>
      <c r="N23" s="109"/>
      <c r="O23" s="57">
        <f t="shared" si="0"/>
        <v>0</v>
      </c>
      <c r="P23" s="25"/>
      <c r="Q23" s="110"/>
      <c r="R23" s="21">
        <v>0</v>
      </c>
      <c r="S23" s="2"/>
    </row>
    <row r="24" spans="1:19" s="9" customFormat="1" x14ac:dyDescent="0.2">
      <c r="A24" s="7">
        <v>15</v>
      </c>
      <c r="B24" s="18"/>
      <c r="C24" s="108"/>
      <c r="D24" s="76"/>
      <c r="E24" s="108"/>
      <c r="F24" s="78"/>
      <c r="G24" s="79"/>
      <c r="H24" s="29" t="s">
        <v>20</v>
      </c>
      <c r="I24" s="29" t="s">
        <v>19</v>
      </c>
      <c r="J24" s="107"/>
      <c r="K24" s="109"/>
      <c r="L24" s="32">
        <v>0</v>
      </c>
      <c r="M24" s="32"/>
      <c r="N24" s="109"/>
      <c r="O24" s="57">
        <f t="shared" si="0"/>
        <v>0</v>
      </c>
      <c r="P24" s="25"/>
      <c r="Q24" s="110"/>
      <c r="R24" s="21">
        <v>0</v>
      </c>
      <c r="S24" s="2"/>
    </row>
    <row r="25" spans="1:19" s="9" customFormat="1" x14ac:dyDescent="0.2">
      <c r="A25" s="7">
        <v>16</v>
      </c>
      <c r="B25" s="18"/>
      <c r="C25" s="108"/>
      <c r="D25" s="76"/>
      <c r="E25" s="108"/>
      <c r="F25" s="78"/>
      <c r="G25" s="79"/>
      <c r="H25" s="29" t="s">
        <v>20</v>
      </c>
      <c r="I25" s="29" t="s">
        <v>19</v>
      </c>
      <c r="J25" s="107"/>
      <c r="K25" s="109"/>
      <c r="L25" s="32">
        <v>0</v>
      </c>
      <c r="M25" s="32"/>
      <c r="N25" s="109"/>
      <c r="O25" s="57">
        <f t="shared" si="0"/>
        <v>0</v>
      </c>
      <c r="P25" s="25"/>
      <c r="Q25" s="110"/>
      <c r="R25" s="21">
        <v>0</v>
      </c>
      <c r="S25" s="2"/>
    </row>
    <row r="26" spans="1:19" s="9" customFormat="1" x14ac:dyDescent="0.2">
      <c r="A26" s="7">
        <v>17</v>
      </c>
      <c r="B26" s="18"/>
      <c r="C26" s="108"/>
      <c r="D26" s="76"/>
      <c r="E26" s="108"/>
      <c r="F26" s="78"/>
      <c r="G26" s="79"/>
      <c r="H26" s="29" t="s">
        <v>20</v>
      </c>
      <c r="I26" s="29" t="s">
        <v>19</v>
      </c>
      <c r="J26" s="107"/>
      <c r="K26" s="109"/>
      <c r="L26" s="32">
        <v>0</v>
      </c>
      <c r="M26" s="32"/>
      <c r="N26" s="109"/>
      <c r="O26" s="57">
        <f t="shared" si="0"/>
        <v>0</v>
      </c>
      <c r="P26" s="25"/>
      <c r="Q26" s="110"/>
      <c r="R26" s="21">
        <v>0</v>
      </c>
      <c r="S26" s="2"/>
    </row>
    <row r="27" spans="1:19" s="9" customFormat="1" x14ac:dyDescent="0.2">
      <c r="A27" s="7">
        <v>18</v>
      </c>
      <c r="B27" s="18"/>
      <c r="C27" s="108"/>
      <c r="D27" s="76"/>
      <c r="E27" s="108"/>
      <c r="F27" s="78"/>
      <c r="G27" s="79"/>
      <c r="H27" s="29" t="s">
        <v>20</v>
      </c>
      <c r="I27" s="29" t="s">
        <v>19</v>
      </c>
      <c r="J27" s="107"/>
      <c r="K27" s="109"/>
      <c r="L27" s="32">
        <v>0</v>
      </c>
      <c r="M27" s="32"/>
      <c r="N27" s="109"/>
      <c r="O27" s="57">
        <f t="shared" si="0"/>
        <v>0</v>
      </c>
      <c r="P27" s="25"/>
      <c r="Q27" s="110"/>
      <c r="R27" s="21">
        <v>0</v>
      </c>
      <c r="S27" s="2"/>
    </row>
    <row r="28" spans="1:19" s="9" customFormat="1" x14ac:dyDescent="0.2">
      <c r="A28" s="7">
        <v>19</v>
      </c>
      <c r="B28" s="18"/>
      <c r="C28" s="108"/>
      <c r="D28" s="76"/>
      <c r="E28" s="108"/>
      <c r="F28" s="78"/>
      <c r="G28" s="79"/>
      <c r="H28" s="29" t="s">
        <v>20</v>
      </c>
      <c r="I28" s="29" t="s">
        <v>19</v>
      </c>
      <c r="J28" s="107"/>
      <c r="K28" s="109"/>
      <c r="L28" s="32">
        <v>0</v>
      </c>
      <c r="M28" s="32"/>
      <c r="N28" s="109"/>
      <c r="O28" s="57">
        <f t="shared" si="0"/>
        <v>0</v>
      </c>
      <c r="P28" s="25"/>
      <c r="Q28" s="110"/>
      <c r="R28" s="21">
        <v>0</v>
      </c>
      <c r="S28" s="2"/>
    </row>
    <row r="29" spans="1:19" s="9" customFormat="1" x14ac:dyDescent="0.2">
      <c r="A29" s="7">
        <v>20</v>
      </c>
      <c r="B29" s="18"/>
      <c r="C29" s="108"/>
      <c r="D29" s="76"/>
      <c r="E29" s="108"/>
      <c r="F29" s="78"/>
      <c r="G29" s="79"/>
      <c r="H29" s="29" t="s">
        <v>20</v>
      </c>
      <c r="I29" s="29" t="s">
        <v>19</v>
      </c>
      <c r="J29" s="107"/>
      <c r="K29" s="109"/>
      <c r="L29" s="32">
        <v>0</v>
      </c>
      <c r="M29" s="32"/>
      <c r="N29" s="109"/>
      <c r="O29" s="57">
        <f t="shared" si="0"/>
        <v>0</v>
      </c>
      <c r="P29" s="25"/>
      <c r="Q29" s="110"/>
      <c r="R29" s="21">
        <v>0</v>
      </c>
      <c r="S29" s="2"/>
    </row>
    <row r="30" spans="1:19" s="9" customFormat="1" x14ac:dyDescent="0.2">
      <c r="A30" s="7">
        <v>21</v>
      </c>
      <c r="B30" s="18"/>
      <c r="C30" s="108"/>
      <c r="D30" s="76"/>
      <c r="E30" s="108"/>
      <c r="F30" s="78"/>
      <c r="G30" s="79"/>
      <c r="H30" s="29" t="s">
        <v>20</v>
      </c>
      <c r="I30" s="29" t="s">
        <v>19</v>
      </c>
      <c r="J30" s="107"/>
      <c r="K30" s="109"/>
      <c r="L30" s="32">
        <v>0</v>
      </c>
      <c r="M30" s="32"/>
      <c r="N30" s="109"/>
      <c r="O30" s="57">
        <f t="shared" si="0"/>
        <v>0</v>
      </c>
      <c r="P30" s="25"/>
      <c r="Q30" s="110"/>
      <c r="R30" s="21">
        <v>0</v>
      </c>
      <c r="S30" s="2"/>
    </row>
    <row r="31" spans="1:19" s="9" customFormat="1" x14ac:dyDescent="0.2">
      <c r="A31" s="7">
        <v>22</v>
      </c>
      <c r="B31" s="18"/>
      <c r="C31" s="108"/>
      <c r="D31" s="76"/>
      <c r="E31" s="108"/>
      <c r="F31" s="78"/>
      <c r="G31" s="79"/>
      <c r="H31" s="29" t="s">
        <v>20</v>
      </c>
      <c r="I31" s="29" t="s">
        <v>19</v>
      </c>
      <c r="J31" s="107"/>
      <c r="K31" s="109"/>
      <c r="L31" s="32">
        <v>0</v>
      </c>
      <c r="M31" s="32"/>
      <c r="N31" s="109"/>
      <c r="O31" s="57">
        <f t="shared" si="0"/>
        <v>0</v>
      </c>
      <c r="P31" s="25"/>
      <c r="Q31" s="110"/>
      <c r="R31" s="21">
        <v>0</v>
      </c>
      <c r="S31" s="2"/>
    </row>
    <row r="32" spans="1:19" s="9" customFormat="1" x14ac:dyDescent="0.2">
      <c r="A32" s="7">
        <v>23</v>
      </c>
      <c r="B32" s="18"/>
      <c r="C32" s="108"/>
      <c r="D32" s="76"/>
      <c r="E32" s="108"/>
      <c r="F32" s="78"/>
      <c r="G32" s="79"/>
      <c r="H32" s="29" t="s">
        <v>20</v>
      </c>
      <c r="I32" s="29" t="s">
        <v>19</v>
      </c>
      <c r="J32" s="107"/>
      <c r="K32" s="109"/>
      <c r="L32" s="32">
        <v>0</v>
      </c>
      <c r="M32" s="32"/>
      <c r="N32" s="109"/>
      <c r="O32" s="57">
        <f t="shared" si="0"/>
        <v>0</v>
      </c>
      <c r="P32" s="25"/>
      <c r="Q32" s="110"/>
      <c r="R32" s="21">
        <v>0</v>
      </c>
      <c r="S32" s="2"/>
    </row>
    <row r="33" spans="1:19" s="9" customFormat="1" x14ac:dyDescent="0.2">
      <c r="A33" s="7">
        <v>24</v>
      </c>
      <c r="B33" s="18"/>
      <c r="C33" s="108"/>
      <c r="D33" s="76"/>
      <c r="E33" s="108"/>
      <c r="F33" s="80"/>
      <c r="G33" s="114"/>
      <c r="H33" s="29" t="s">
        <v>20</v>
      </c>
      <c r="I33" s="29" t="s">
        <v>19</v>
      </c>
      <c r="J33" s="107"/>
      <c r="K33" s="109"/>
      <c r="L33" s="32">
        <v>0</v>
      </c>
      <c r="M33" s="32"/>
      <c r="N33" s="109"/>
      <c r="O33" s="57">
        <f t="shared" si="0"/>
        <v>0</v>
      </c>
      <c r="P33" s="25"/>
      <c r="Q33" s="110"/>
      <c r="R33" s="21">
        <v>0</v>
      </c>
      <c r="S33" s="2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  <mergeCell ref="A6:A8"/>
    <mergeCell ref="B6:C6"/>
    <mergeCell ref="D6:G6"/>
    <mergeCell ref="H6:H8"/>
    <mergeCell ref="I6:I8"/>
  </mergeCells>
  <pageMargins left="0.7" right="0.7" top="0.75" bottom="0.75" header="0.3" footer="0.3"/>
</worksheet>
</file>

<file path=xl/worksheets/sheet2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A78714-A301-49F5-BAAA-40F90617A1F3}">
  <dimension ref="A1:AC33"/>
  <sheetViews>
    <sheetView workbookViewId="0">
      <selection sqref="A1:XFD1048576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/>
      <c r="C10" s="108"/>
      <c r="D10" s="76"/>
      <c r="E10" s="108"/>
      <c r="F10" s="80"/>
      <c r="G10" s="79"/>
      <c r="H10" s="29" t="s">
        <v>20</v>
      </c>
      <c r="I10" s="29" t="s">
        <v>19</v>
      </c>
      <c r="J10" s="107"/>
      <c r="K10" s="109"/>
      <c r="L10" s="32">
        <v>0</v>
      </c>
      <c r="M10" s="32"/>
      <c r="N10" s="109"/>
      <c r="O10" s="57">
        <f t="shared" ref="O10:O33" si="0">G10</f>
        <v>0</v>
      </c>
      <c r="P10" s="25"/>
      <c r="Q10" s="110"/>
      <c r="R10" s="21">
        <v>0</v>
      </c>
      <c r="S10" s="2"/>
    </row>
    <row r="11" spans="1:29" s="9" customFormat="1" x14ac:dyDescent="0.2">
      <c r="A11" s="7">
        <v>2</v>
      </c>
      <c r="B11" s="18"/>
      <c r="C11" s="108"/>
      <c r="D11" s="76"/>
      <c r="E11" s="108"/>
      <c r="F11" s="78"/>
      <c r="G11" s="79"/>
      <c r="H11" s="29" t="s">
        <v>20</v>
      </c>
      <c r="I11" s="29" t="s">
        <v>19</v>
      </c>
      <c r="J11" s="107"/>
      <c r="K11" s="109"/>
      <c r="L11" s="32">
        <v>0</v>
      </c>
      <c r="M11" s="32"/>
      <c r="N11" s="109"/>
      <c r="O11" s="57">
        <f t="shared" si="0"/>
        <v>0</v>
      </c>
      <c r="P11" s="25"/>
      <c r="Q11" s="110"/>
      <c r="R11" s="21">
        <v>0</v>
      </c>
      <c r="S11" s="2"/>
    </row>
    <row r="12" spans="1:29" s="9" customFormat="1" x14ac:dyDescent="0.2">
      <c r="A12" s="7">
        <v>3</v>
      </c>
      <c r="B12" s="18"/>
      <c r="C12" s="108"/>
      <c r="D12" s="76"/>
      <c r="E12" s="108"/>
      <c r="F12" s="78"/>
      <c r="G12" s="79"/>
      <c r="H12" s="29" t="s">
        <v>20</v>
      </c>
      <c r="I12" s="29" t="s">
        <v>19</v>
      </c>
      <c r="J12" s="107"/>
      <c r="K12" s="109"/>
      <c r="L12" s="32">
        <v>0</v>
      </c>
      <c r="M12" s="32"/>
      <c r="N12" s="109"/>
      <c r="O12" s="57">
        <f t="shared" si="0"/>
        <v>0</v>
      </c>
      <c r="P12" s="25"/>
      <c r="Q12" s="110"/>
      <c r="R12" s="21">
        <v>0</v>
      </c>
      <c r="S12" s="2"/>
    </row>
    <row r="13" spans="1:29" s="9" customFormat="1" x14ac:dyDescent="0.2">
      <c r="A13" s="7">
        <v>4</v>
      </c>
      <c r="B13" s="18"/>
      <c r="C13" s="108"/>
      <c r="D13" s="76"/>
      <c r="E13" s="108"/>
      <c r="F13" s="78"/>
      <c r="G13" s="79"/>
      <c r="H13" s="29" t="s">
        <v>20</v>
      </c>
      <c r="I13" s="29" t="s">
        <v>19</v>
      </c>
      <c r="J13" s="107"/>
      <c r="K13" s="109"/>
      <c r="L13" s="32">
        <v>0</v>
      </c>
      <c r="M13" s="32"/>
      <c r="N13" s="109"/>
      <c r="O13" s="57">
        <f t="shared" si="0"/>
        <v>0</v>
      </c>
      <c r="P13" s="25"/>
      <c r="Q13" s="110"/>
      <c r="R13" s="21">
        <v>0</v>
      </c>
      <c r="S13" s="2"/>
    </row>
    <row r="14" spans="1:29" s="9" customFormat="1" x14ac:dyDescent="0.2">
      <c r="A14" s="7">
        <v>5</v>
      </c>
      <c r="B14" s="18"/>
      <c r="C14" s="108"/>
      <c r="D14" s="76"/>
      <c r="E14" s="108"/>
      <c r="F14" s="78"/>
      <c r="G14" s="79"/>
      <c r="H14" s="29" t="s">
        <v>20</v>
      </c>
      <c r="I14" s="29" t="s">
        <v>19</v>
      </c>
      <c r="J14" s="107"/>
      <c r="K14" s="109"/>
      <c r="L14" s="32">
        <v>0</v>
      </c>
      <c r="M14" s="32"/>
      <c r="N14" s="109"/>
      <c r="O14" s="57">
        <f t="shared" si="0"/>
        <v>0</v>
      </c>
      <c r="P14" s="25"/>
      <c r="Q14" s="110"/>
      <c r="R14" s="21">
        <v>0</v>
      </c>
      <c r="S14" s="2"/>
    </row>
    <row r="15" spans="1:29" s="9" customFormat="1" x14ac:dyDescent="0.2">
      <c r="A15" s="7">
        <v>6</v>
      </c>
      <c r="B15" s="18"/>
      <c r="C15" s="108"/>
      <c r="D15" s="76"/>
      <c r="E15" s="108"/>
      <c r="F15" s="78"/>
      <c r="G15" s="79"/>
      <c r="H15" s="29" t="s">
        <v>20</v>
      </c>
      <c r="I15" s="29" t="s">
        <v>19</v>
      </c>
      <c r="J15" s="107"/>
      <c r="K15" s="109"/>
      <c r="L15" s="32">
        <v>0</v>
      </c>
      <c r="M15" s="32"/>
      <c r="N15" s="109"/>
      <c r="O15" s="57">
        <f t="shared" si="0"/>
        <v>0</v>
      </c>
      <c r="P15" s="25"/>
      <c r="Q15" s="110"/>
      <c r="R15" s="21">
        <v>0</v>
      </c>
      <c r="S15" s="2"/>
    </row>
    <row r="16" spans="1:29" s="9" customFormat="1" x14ac:dyDescent="0.2">
      <c r="A16" s="7">
        <v>7</v>
      </c>
      <c r="B16" s="18"/>
      <c r="C16" s="108"/>
      <c r="D16" s="76"/>
      <c r="E16" s="108"/>
      <c r="F16" s="78"/>
      <c r="G16" s="79"/>
      <c r="H16" s="29" t="s">
        <v>20</v>
      </c>
      <c r="I16" s="29" t="s">
        <v>19</v>
      </c>
      <c r="J16" s="107"/>
      <c r="K16" s="109"/>
      <c r="L16" s="32">
        <v>0</v>
      </c>
      <c r="M16" s="32"/>
      <c r="N16" s="109"/>
      <c r="O16" s="57">
        <f t="shared" si="0"/>
        <v>0</v>
      </c>
      <c r="P16" s="25"/>
      <c r="Q16" s="110"/>
      <c r="R16" s="21">
        <v>0</v>
      </c>
      <c r="S16" s="2"/>
    </row>
    <row r="17" spans="1:19" s="9" customFormat="1" x14ac:dyDescent="0.2">
      <c r="A17" s="7">
        <v>8</v>
      </c>
      <c r="B17" s="18"/>
      <c r="C17" s="108"/>
      <c r="D17" s="76"/>
      <c r="E17" s="108"/>
      <c r="F17" s="78"/>
      <c r="G17" s="79"/>
      <c r="H17" s="29" t="s">
        <v>20</v>
      </c>
      <c r="I17" s="29" t="s">
        <v>19</v>
      </c>
      <c r="J17" s="107"/>
      <c r="K17" s="109"/>
      <c r="L17" s="32">
        <v>0</v>
      </c>
      <c r="M17" s="32"/>
      <c r="N17" s="109"/>
      <c r="O17" s="57">
        <f t="shared" si="0"/>
        <v>0</v>
      </c>
      <c r="P17" s="25"/>
      <c r="Q17" s="110"/>
      <c r="R17" s="21">
        <v>0</v>
      </c>
      <c r="S17" s="2"/>
    </row>
    <row r="18" spans="1:19" s="9" customFormat="1" x14ac:dyDescent="0.2">
      <c r="A18" s="7">
        <v>9</v>
      </c>
      <c r="B18" s="18"/>
      <c r="C18" s="108"/>
      <c r="D18" s="76"/>
      <c r="E18" s="108"/>
      <c r="F18" s="78"/>
      <c r="G18" s="79"/>
      <c r="H18" s="29" t="s">
        <v>20</v>
      </c>
      <c r="I18" s="29" t="s">
        <v>19</v>
      </c>
      <c r="J18" s="107"/>
      <c r="K18" s="109"/>
      <c r="L18" s="32">
        <v>0</v>
      </c>
      <c r="M18" s="32"/>
      <c r="N18" s="109"/>
      <c r="O18" s="57">
        <f t="shared" si="0"/>
        <v>0</v>
      </c>
      <c r="P18" s="25"/>
      <c r="Q18" s="110"/>
      <c r="R18" s="21">
        <v>0</v>
      </c>
      <c r="S18" s="2"/>
    </row>
    <row r="19" spans="1:19" s="9" customFormat="1" x14ac:dyDescent="0.2">
      <c r="A19" s="7">
        <v>10</v>
      </c>
      <c r="B19" s="18"/>
      <c r="C19" s="108"/>
      <c r="D19" s="76"/>
      <c r="E19" s="108"/>
      <c r="F19" s="78"/>
      <c r="G19" s="79"/>
      <c r="H19" s="29" t="s">
        <v>20</v>
      </c>
      <c r="I19" s="29" t="s">
        <v>19</v>
      </c>
      <c r="J19" s="107"/>
      <c r="K19" s="109"/>
      <c r="L19" s="32">
        <v>0</v>
      </c>
      <c r="M19" s="32"/>
      <c r="N19" s="109"/>
      <c r="O19" s="57">
        <f t="shared" si="0"/>
        <v>0</v>
      </c>
      <c r="P19" s="25"/>
      <c r="Q19" s="110"/>
      <c r="R19" s="21">
        <v>0</v>
      </c>
      <c r="S19" s="2"/>
    </row>
    <row r="20" spans="1:19" s="9" customFormat="1" x14ac:dyDescent="0.2">
      <c r="A20" s="7">
        <v>11</v>
      </c>
      <c r="B20" s="18"/>
      <c r="C20" s="108"/>
      <c r="D20" s="76"/>
      <c r="E20" s="108"/>
      <c r="F20" s="78"/>
      <c r="G20" s="79"/>
      <c r="H20" s="29" t="s">
        <v>20</v>
      </c>
      <c r="I20" s="29" t="s">
        <v>19</v>
      </c>
      <c r="J20" s="107"/>
      <c r="K20" s="109"/>
      <c r="L20" s="32">
        <v>0</v>
      </c>
      <c r="M20" s="32"/>
      <c r="N20" s="109"/>
      <c r="O20" s="57">
        <f t="shared" si="0"/>
        <v>0</v>
      </c>
      <c r="P20" s="25"/>
      <c r="Q20" s="110"/>
      <c r="R20" s="21">
        <v>0</v>
      </c>
      <c r="S20" s="2"/>
    </row>
    <row r="21" spans="1:19" s="9" customFormat="1" x14ac:dyDescent="0.2">
      <c r="A21" s="7">
        <v>12</v>
      </c>
      <c r="B21" s="18"/>
      <c r="C21" s="108"/>
      <c r="D21" s="76"/>
      <c r="E21" s="108"/>
      <c r="F21" s="78"/>
      <c r="G21" s="79"/>
      <c r="H21" s="29" t="s">
        <v>20</v>
      </c>
      <c r="I21" s="29" t="s">
        <v>19</v>
      </c>
      <c r="J21" s="107"/>
      <c r="K21" s="109"/>
      <c r="L21" s="32">
        <v>0</v>
      </c>
      <c r="M21" s="32"/>
      <c r="N21" s="109"/>
      <c r="O21" s="57">
        <f t="shared" si="0"/>
        <v>0</v>
      </c>
      <c r="P21" s="25"/>
      <c r="Q21" s="110"/>
      <c r="R21" s="21">
        <v>0</v>
      </c>
      <c r="S21" s="2"/>
    </row>
    <row r="22" spans="1:19" s="9" customFormat="1" x14ac:dyDescent="0.2">
      <c r="A22" s="7">
        <v>13</v>
      </c>
      <c r="B22" s="18"/>
      <c r="C22" s="108"/>
      <c r="D22" s="76"/>
      <c r="E22" s="108"/>
      <c r="F22" s="78"/>
      <c r="G22" s="79"/>
      <c r="H22" s="29" t="s">
        <v>20</v>
      </c>
      <c r="I22" s="29" t="s">
        <v>19</v>
      </c>
      <c r="J22" s="107"/>
      <c r="K22" s="109"/>
      <c r="L22" s="32">
        <v>0</v>
      </c>
      <c r="M22" s="32"/>
      <c r="N22" s="109"/>
      <c r="O22" s="57">
        <f t="shared" si="0"/>
        <v>0</v>
      </c>
      <c r="P22" s="25"/>
      <c r="Q22" s="110"/>
      <c r="R22" s="21">
        <v>0</v>
      </c>
      <c r="S22" s="2"/>
    </row>
    <row r="23" spans="1:19" s="9" customFormat="1" x14ac:dyDescent="0.2">
      <c r="A23" s="7">
        <v>14</v>
      </c>
      <c r="B23" s="18"/>
      <c r="C23" s="108"/>
      <c r="D23" s="76"/>
      <c r="E23" s="108"/>
      <c r="F23" s="78"/>
      <c r="G23" s="79"/>
      <c r="H23" s="29" t="s">
        <v>20</v>
      </c>
      <c r="I23" s="29" t="s">
        <v>19</v>
      </c>
      <c r="J23" s="107"/>
      <c r="K23" s="109"/>
      <c r="L23" s="32">
        <v>0</v>
      </c>
      <c r="M23" s="32"/>
      <c r="N23" s="109"/>
      <c r="O23" s="57">
        <f t="shared" si="0"/>
        <v>0</v>
      </c>
      <c r="P23" s="25"/>
      <c r="Q23" s="110"/>
      <c r="R23" s="21">
        <v>0</v>
      </c>
      <c r="S23" s="2"/>
    </row>
    <row r="24" spans="1:19" s="9" customFormat="1" x14ac:dyDescent="0.2">
      <c r="A24" s="7">
        <v>15</v>
      </c>
      <c r="B24" s="18"/>
      <c r="C24" s="108"/>
      <c r="D24" s="76"/>
      <c r="E24" s="108"/>
      <c r="F24" s="78"/>
      <c r="G24" s="79"/>
      <c r="H24" s="29" t="s">
        <v>20</v>
      </c>
      <c r="I24" s="29" t="s">
        <v>19</v>
      </c>
      <c r="J24" s="107"/>
      <c r="K24" s="109"/>
      <c r="L24" s="32">
        <v>0</v>
      </c>
      <c r="M24" s="32"/>
      <c r="N24" s="109"/>
      <c r="O24" s="57">
        <f t="shared" si="0"/>
        <v>0</v>
      </c>
      <c r="P24" s="25"/>
      <c r="Q24" s="110"/>
      <c r="R24" s="21">
        <v>0</v>
      </c>
      <c r="S24" s="2"/>
    </row>
    <row r="25" spans="1:19" s="9" customFormat="1" x14ac:dyDescent="0.2">
      <c r="A25" s="7">
        <v>16</v>
      </c>
      <c r="B25" s="18"/>
      <c r="C25" s="108"/>
      <c r="D25" s="76"/>
      <c r="E25" s="108"/>
      <c r="F25" s="78"/>
      <c r="G25" s="79"/>
      <c r="H25" s="29" t="s">
        <v>20</v>
      </c>
      <c r="I25" s="29" t="s">
        <v>19</v>
      </c>
      <c r="J25" s="107"/>
      <c r="K25" s="109"/>
      <c r="L25" s="32">
        <v>0</v>
      </c>
      <c r="M25" s="32"/>
      <c r="N25" s="109"/>
      <c r="O25" s="57">
        <f t="shared" si="0"/>
        <v>0</v>
      </c>
      <c r="P25" s="25"/>
      <c r="Q25" s="110"/>
      <c r="R25" s="21">
        <v>0</v>
      </c>
      <c r="S25" s="2"/>
    </row>
    <row r="26" spans="1:19" s="9" customFormat="1" x14ac:dyDescent="0.2">
      <c r="A26" s="7">
        <v>17</v>
      </c>
      <c r="B26" s="18"/>
      <c r="C26" s="108"/>
      <c r="D26" s="76"/>
      <c r="E26" s="108"/>
      <c r="F26" s="78"/>
      <c r="G26" s="79"/>
      <c r="H26" s="29" t="s">
        <v>20</v>
      </c>
      <c r="I26" s="29" t="s">
        <v>19</v>
      </c>
      <c r="J26" s="107"/>
      <c r="K26" s="109"/>
      <c r="L26" s="32">
        <v>0</v>
      </c>
      <c r="M26" s="32"/>
      <c r="N26" s="109"/>
      <c r="O26" s="57">
        <f t="shared" si="0"/>
        <v>0</v>
      </c>
      <c r="P26" s="25"/>
      <c r="Q26" s="110"/>
      <c r="R26" s="21">
        <v>0</v>
      </c>
      <c r="S26" s="2"/>
    </row>
    <row r="27" spans="1:19" s="9" customFormat="1" x14ac:dyDescent="0.2">
      <c r="A27" s="7">
        <v>18</v>
      </c>
      <c r="B27" s="18"/>
      <c r="C27" s="108"/>
      <c r="D27" s="76"/>
      <c r="E27" s="108"/>
      <c r="F27" s="78"/>
      <c r="G27" s="79"/>
      <c r="H27" s="29" t="s">
        <v>20</v>
      </c>
      <c r="I27" s="29" t="s">
        <v>19</v>
      </c>
      <c r="J27" s="107"/>
      <c r="K27" s="109"/>
      <c r="L27" s="32">
        <v>0</v>
      </c>
      <c r="M27" s="32"/>
      <c r="N27" s="109"/>
      <c r="O27" s="57">
        <f t="shared" si="0"/>
        <v>0</v>
      </c>
      <c r="P27" s="25"/>
      <c r="Q27" s="110"/>
      <c r="R27" s="21">
        <v>0</v>
      </c>
      <c r="S27" s="2"/>
    </row>
    <row r="28" spans="1:19" s="9" customFormat="1" x14ac:dyDescent="0.2">
      <c r="A28" s="7">
        <v>19</v>
      </c>
      <c r="B28" s="18"/>
      <c r="C28" s="108"/>
      <c r="D28" s="76"/>
      <c r="E28" s="108"/>
      <c r="F28" s="78"/>
      <c r="G28" s="79"/>
      <c r="H28" s="29" t="s">
        <v>20</v>
      </c>
      <c r="I28" s="29" t="s">
        <v>19</v>
      </c>
      <c r="J28" s="107"/>
      <c r="K28" s="109"/>
      <c r="L28" s="32">
        <v>0</v>
      </c>
      <c r="M28" s="32"/>
      <c r="N28" s="109"/>
      <c r="O28" s="57">
        <f t="shared" si="0"/>
        <v>0</v>
      </c>
      <c r="P28" s="25"/>
      <c r="Q28" s="110"/>
      <c r="R28" s="21">
        <v>0</v>
      </c>
      <c r="S28" s="2"/>
    </row>
    <row r="29" spans="1:19" s="9" customFormat="1" x14ac:dyDescent="0.2">
      <c r="A29" s="7">
        <v>20</v>
      </c>
      <c r="B29" s="18"/>
      <c r="C29" s="108"/>
      <c r="D29" s="76"/>
      <c r="E29" s="108"/>
      <c r="F29" s="78"/>
      <c r="G29" s="79"/>
      <c r="H29" s="29" t="s">
        <v>20</v>
      </c>
      <c r="I29" s="29" t="s">
        <v>19</v>
      </c>
      <c r="J29" s="107"/>
      <c r="K29" s="109"/>
      <c r="L29" s="32">
        <v>0</v>
      </c>
      <c r="M29" s="32"/>
      <c r="N29" s="109"/>
      <c r="O29" s="57">
        <f t="shared" si="0"/>
        <v>0</v>
      </c>
      <c r="P29" s="25"/>
      <c r="Q29" s="110"/>
      <c r="R29" s="21">
        <v>0</v>
      </c>
      <c r="S29" s="2"/>
    </row>
    <row r="30" spans="1:19" s="9" customFormat="1" x14ac:dyDescent="0.2">
      <c r="A30" s="7">
        <v>21</v>
      </c>
      <c r="B30" s="18"/>
      <c r="C30" s="108"/>
      <c r="D30" s="76"/>
      <c r="E30" s="108"/>
      <c r="F30" s="78"/>
      <c r="G30" s="79"/>
      <c r="H30" s="29" t="s">
        <v>20</v>
      </c>
      <c r="I30" s="29" t="s">
        <v>19</v>
      </c>
      <c r="J30" s="107"/>
      <c r="K30" s="109"/>
      <c r="L30" s="32">
        <v>0</v>
      </c>
      <c r="M30" s="32"/>
      <c r="N30" s="109"/>
      <c r="O30" s="57">
        <f t="shared" si="0"/>
        <v>0</v>
      </c>
      <c r="P30" s="25"/>
      <c r="Q30" s="110"/>
      <c r="R30" s="21">
        <v>0</v>
      </c>
      <c r="S30" s="2"/>
    </row>
    <row r="31" spans="1:19" s="9" customFormat="1" x14ac:dyDescent="0.2">
      <c r="A31" s="7">
        <v>22</v>
      </c>
      <c r="B31" s="18"/>
      <c r="C31" s="108"/>
      <c r="D31" s="76"/>
      <c r="E31" s="108"/>
      <c r="F31" s="78"/>
      <c r="G31" s="79"/>
      <c r="H31" s="29" t="s">
        <v>20</v>
      </c>
      <c r="I31" s="29" t="s">
        <v>19</v>
      </c>
      <c r="J31" s="107"/>
      <c r="K31" s="109"/>
      <c r="L31" s="32">
        <v>0</v>
      </c>
      <c r="M31" s="32"/>
      <c r="N31" s="109"/>
      <c r="O31" s="57">
        <f t="shared" si="0"/>
        <v>0</v>
      </c>
      <c r="P31" s="25"/>
      <c r="Q31" s="110"/>
      <c r="R31" s="21">
        <v>0</v>
      </c>
      <c r="S31" s="2"/>
    </row>
    <row r="32" spans="1:19" s="9" customFormat="1" x14ac:dyDescent="0.2">
      <c r="A32" s="7">
        <v>23</v>
      </c>
      <c r="B32" s="18"/>
      <c r="C32" s="108"/>
      <c r="D32" s="76"/>
      <c r="E32" s="108"/>
      <c r="F32" s="78"/>
      <c r="G32" s="79"/>
      <c r="H32" s="29" t="s">
        <v>20</v>
      </c>
      <c r="I32" s="29" t="s">
        <v>19</v>
      </c>
      <c r="J32" s="107"/>
      <c r="K32" s="109"/>
      <c r="L32" s="32">
        <v>0</v>
      </c>
      <c r="M32" s="32"/>
      <c r="N32" s="109"/>
      <c r="O32" s="57">
        <f t="shared" si="0"/>
        <v>0</v>
      </c>
      <c r="P32" s="25"/>
      <c r="Q32" s="110"/>
      <c r="R32" s="21">
        <v>0</v>
      </c>
      <c r="S32" s="2"/>
    </row>
    <row r="33" spans="1:19" s="9" customFormat="1" x14ac:dyDescent="0.2">
      <c r="A33" s="7">
        <v>24</v>
      </c>
      <c r="B33" s="18"/>
      <c r="C33" s="108"/>
      <c r="D33" s="76"/>
      <c r="E33" s="108"/>
      <c r="F33" s="80"/>
      <c r="G33" s="114"/>
      <c r="H33" s="29" t="s">
        <v>20</v>
      </c>
      <c r="I33" s="29" t="s">
        <v>19</v>
      </c>
      <c r="J33" s="107"/>
      <c r="K33" s="109"/>
      <c r="L33" s="32">
        <v>0</v>
      </c>
      <c r="M33" s="32"/>
      <c r="N33" s="109"/>
      <c r="O33" s="57">
        <f t="shared" si="0"/>
        <v>0</v>
      </c>
      <c r="P33" s="25"/>
      <c r="Q33" s="110"/>
      <c r="R33" s="21">
        <v>0</v>
      </c>
      <c r="S33" s="2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  <mergeCell ref="A6:A8"/>
    <mergeCell ref="B6:C6"/>
    <mergeCell ref="D6:G6"/>
    <mergeCell ref="H6:H8"/>
    <mergeCell ref="I6:I8"/>
  </mergeCells>
  <pageMargins left="0.7" right="0.7" top="0.75" bottom="0.75" header="0.3" footer="0.3"/>
</worksheet>
</file>

<file path=xl/worksheets/sheet2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1AC17-B273-4E98-8E94-26A7F3EE07D3}">
  <dimension ref="A1:AC33"/>
  <sheetViews>
    <sheetView workbookViewId="0">
      <selection sqref="A1:XFD1048576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/>
      <c r="C10" s="108"/>
      <c r="D10" s="76"/>
      <c r="E10" s="108"/>
      <c r="F10" s="80"/>
      <c r="G10" s="79"/>
      <c r="H10" s="29" t="s">
        <v>20</v>
      </c>
      <c r="I10" s="29" t="s">
        <v>19</v>
      </c>
      <c r="J10" s="107"/>
      <c r="K10" s="109"/>
      <c r="L10" s="32">
        <v>0</v>
      </c>
      <c r="M10" s="32"/>
      <c r="N10" s="109"/>
      <c r="O10" s="57">
        <f t="shared" ref="O10:O33" si="0">G10</f>
        <v>0</v>
      </c>
      <c r="P10" s="25"/>
      <c r="Q10" s="110"/>
      <c r="R10" s="21">
        <v>0</v>
      </c>
      <c r="S10" s="2"/>
    </row>
    <row r="11" spans="1:29" s="9" customFormat="1" x14ac:dyDescent="0.2">
      <c r="A11" s="7">
        <v>2</v>
      </c>
      <c r="B11" s="18"/>
      <c r="C11" s="108"/>
      <c r="D11" s="76"/>
      <c r="E11" s="108"/>
      <c r="F11" s="78"/>
      <c r="G11" s="79"/>
      <c r="H11" s="29" t="s">
        <v>20</v>
      </c>
      <c r="I11" s="29" t="s">
        <v>19</v>
      </c>
      <c r="J11" s="107"/>
      <c r="K11" s="109"/>
      <c r="L11" s="32">
        <v>0</v>
      </c>
      <c r="M11" s="32"/>
      <c r="N11" s="109"/>
      <c r="O11" s="57">
        <f t="shared" si="0"/>
        <v>0</v>
      </c>
      <c r="P11" s="25"/>
      <c r="Q11" s="110"/>
      <c r="R11" s="21">
        <v>0</v>
      </c>
      <c r="S11" s="2"/>
    </row>
    <row r="12" spans="1:29" s="9" customFormat="1" x14ac:dyDescent="0.2">
      <c r="A12" s="7">
        <v>3</v>
      </c>
      <c r="B12" s="18"/>
      <c r="C12" s="108"/>
      <c r="D12" s="76"/>
      <c r="E12" s="108"/>
      <c r="F12" s="78"/>
      <c r="G12" s="79"/>
      <c r="H12" s="29" t="s">
        <v>20</v>
      </c>
      <c r="I12" s="29" t="s">
        <v>19</v>
      </c>
      <c r="J12" s="107"/>
      <c r="K12" s="109"/>
      <c r="L12" s="32">
        <v>0</v>
      </c>
      <c r="M12" s="32"/>
      <c r="N12" s="109"/>
      <c r="O12" s="57">
        <f t="shared" si="0"/>
        <v>0</v>
      </c>
      <c r="P12" s="25"/>
      <c r="Q12" s="110"/>
      <c r="R12" s="21">
        <v>0</v>
      </c>
      <c r="S12" s="2"/>
    </row>
    <row r="13" spans="1:29" s="9" customFormat="1" x14ac:dyDescent="0.2">
      <c r="A13" s="7">
        <v>4</v>
      </c>
      <c r="B13" s="18"/>
      <c r="C13" s="108"/>
      <c r="D13" s="76"/>
      <c r="E13" s="108"/>
      <c r="F13" s="78"/>
      <c r="G13" s="79"/>
      <c r="H13" s="29" t="s">
        <v>20</v>
      </c>
      <c r="I13" s="29" t="s">
        <v>19</v>
      </c>
      <c r="J13" s="107"/>
      <c r="K13" s="109"/>
      <c r="L13" s="32">
        <v>0</v>
      </c>
      <c r="M13" s="32"/>
      <c r="N13" s="109"/>
      <c r="O13" s="57">
        <f t="shared" si="0"/>
        <v>0</v>
      </c>
      <c r="P13" s="25"/>
      <c r="Q13" s="110"/>
      <c r="R13" s="21">
        <v>0</v>
      </c>
      <c r="S13" s="2"/>
    </row>
    <row r="14" spans="1:29" s="9" customFormat="1" x14ac:dyDescent="0.2">
      <c r="A14" s="7">
        <v>5</v>
      </c>
      <c r="B14" s="18"/>
      <c r="C14" s="108"/>
      <c r="D14" s="76"/>
      <c r="E14" s="108"/>
      <c r="F14" s="78"/>
      <c r="G14" s="79"/>
      <c r="H14" s="29" t="s">
        <v>20</v>
      </c>
      <c r="I14" s="29" t="s">
        <v>19</v>
      </c>
      <c r="J14" s="107"/>
      <c r="K14" s="109"/>
      <c r="L14" s="32">
        <v>0</v>
      </c>
      <c r="M14" s="32"/>
      <c r="N14" s="109"/>
      <c r="O14" s="57">
        <f t="shared" si="0"/>
        <v>0</v>
      </c>
      <c r="P14" s="25"/>
      <c r="Q14" s="110"/>
      <c r="R14" s="21">
        <v>0</v>
      </c>
      <c r="S14" s="2"/>
    </row>
    <row r="15" spans="1:29" s="9" customFormat="1" x14ac:dyDescent="0.2">
      <c r="A15" s="7">
        <v>6</v>
      </c>
      <c r="B15" s="18"/>
      <c r="C15" s="108"/>
      <c r="D15" s="76"/>
      <c r="E15" s="108"/>
      <c r="F15" s="78"/>
      <c r="G15" s="79"/>
      <c r="H15" s="29" t="s">
        <v>20</v>
      </c>
      <c r="I15" s="29" t="s">
        <v>19</v>
      </c>
      <c r="J15" s="107"/>
      <c r="K15" s="109"/>
      <c r="L15" s="32">
        <v>0</v>
      </c>
      <c r="M15" s="32"/>
      <c r="N15" s="109"/>
      <c r="O15" s="57">
        <f t="shared" si="0"/>
        <v>0</v>
      </c>
      <c r="P15" s="25"/>
      <c r="Q15" s="110"/>
      <c r="R15" s="21">
        <v>0</v>
      </c>
      <c r="S15" s="2"/>
    </row>
    <row r="16" spans="1:29" s="9" customFormat="1" x14ac:dyDescent="0.2">
      <c r="A16" s="7">
        <v>7</v>
      </c>
      <c r="B16" s="18"/>
      <c r="C16" s="108"/>
      <c r="D16" s="76"/>
      <c r="E16" s="108"/>
      <c r="F16" s="78"/>
      <c r="G16" s="79"/>
      <c r="H16" s="29" t="s">
        <v>20</v>
      </c>
      <c r="I16" s="29" t="s">
        <v>19</v>
      </c>
      <c r="J16" s="107"/>
      <c r="K16" s="109"/>
      <c r="L16" s="32">
        <v>0</v>
      </c>
      <c r="M16" s="32"/>
      <c r="N16" s="109"/>
      <c r="O16" s="57">
        <f t="shared" si="0"/>
        <v>0</v>
      </c>
      <c r="P16" s="25"/>
      <c r="Q16" s="110"/>
      <c r="R16" s="21">
        <v>0</v>
      </c>
      <c r="S16" s="2"/>
    </row>
    <row r="17" spans="1:19" s="9" customFormat="1" x14ac:dyDescent="0.2">
      <c r="A17" s="7">
        <v>8</v>
      </c>
      <c r="B17" s="18"/>
      <c r="C17" s="108"/>
      <c r="D17" s="76"/>
      <c r="E17" s="108"/>
      <c r="F17" s="78"/>
      <c r="G17" s="79"/>
      <c r="H17" s="29" t="s">
        <v>20</v>
      </c>
      <c r="I17" s="29" t="s">
        <v>19</v>
      </c>
      <c r="J17" s="107"/>
      <c r="K17" s="109"/>
      <c r="L17" s="32">
        <v>0</v>
      </c>
      <c r="M17" s="32"/>
      <c r="N17" s="109"/>
      <c r="O17" s="57">
        <f t="shared" si="0"/>
        <v>0</v>
      </c>
      <c r="P17" s="25"/>
      <c r="Q17" s="110"/>
      <c r="R17" s="21">
        <v>0</v>
      </c>
      <c r="S17" s="2"/>
    </row>
    <row r="18" spans="1:19" s="9" customFormat="1" x14ac:dyDescent="0.2">
      <c r="A18" s="7">
        <v>9</v>
      </c>
      <c r="B18" s="18"/>
      <c r="C18" s="108"/>
      <c r="D18" s="76"/>
      <c r="E18" s="108"/>
      <c r="F18" s="78"/>
      <c r="G18" s="79"/>
      <c r="H18" s="29" t="s">
        <v>20</v>
      </c>
      <c r="I18" s="29" t="s">
        <v>19</v>
      </c>
      <c r="J18" s="107"/>
      <c r="K18" s="109"/>
      <c r="L18" s="32">
        <v>0</v>
      </c>
      <c r="M18" s="32"/>
      <c r="N18" s="109"/>
      <c r="O18" s="57">
        <f t="shared" si="0"/>
        <v>0</v>
      </c>
      <c r="P18" s="25"/>
      <c r="Q18" s="110"/>
      <c r="R18" s="21">
        <v>0</v>
      </c>
      <c r="S18" s="2"/>
    </row>
    <row r="19" spans="1:19" s="9" customFormat="1" x14ac:dyDescent="0.2">
      <c r="A19" s="7">
        <v>10</v>
      </c>
      <c r="B19" s="18"/>
      <c r="C19" s="108"/>
      <c r="D19" s="76"/>
      <c r="E19" s="108"/>
      <c r="F19" s="78"/>
      <c r="G19" s="79"/>
      <c r="H19" s="29" t="s">
        <v>20</v>
      </c>
      <c r="I19" s="29" t="s">
        <v>19</v>
      </c>
      <c r="J19" s="107"/>
      <c r="K19" s="109"/>
      <c r="L19" s="32">
        <v>0</v>
      </c>
      <c r="M19" s="32"/>
      <c r="N19" s="109"/>
      <c r="O19" s="57">
        <f t="shared" si="0"/>
        <v>0</v>
      </c>
      <c r="P19" s="25"/>
      <c r="Q19" s="110"/>
      <c r="R19" s="21">
        <v>0</v>
      </c>
      <c r="S19" s="2"/>
    </row>
    <row r="20" spans="1:19" s="9" customFormat="1" x14ac:dyDescent="0.2">
      <c r="A20" s="7">
        <v>11</v>
      </c>
      <c r="B20" s="18"/>
      <c r="C20" s="108"/>
      <c r="D20" s="76"/>
      <c r="E20" s="108"/>
      <c r="F20" s="78"/>
      <c r="G20" s="79"/>
      <c r="H20" s="29" t="s">
        <v>20</v>
      </c>
      <c r="I20" s="29" t="s">
        <v>19</v>
      </c>
      <c r="J20" s="107"/>
      <c r="K20" s="109"/>
      <c r="L20" s="32">
        <v>0</v>
      </c>
      <c r="M20" s="32"/>
      <c r="N20" s="109"/>
      <c r="O20" s="57">
        <f t="shared" si="0"/>
        <v>0</v>
      </c>
      <c r="P20" s="25"/>
      <c r="Q20" s="110"/>
      <c r="R20" s="21">
        <v>0</v>
      </c>
      <c r="S20" s="2"/>
    </row>
    <row r="21" spans="1:19" s="9" customFormat="1" x14ac:dyDescent="0.2">
      <c r="A21" s="7">
        <v>12</v>
      </c>
      <c r="B21" s="18"/>
      <c r="C21" s="108"/>
      <c r="D21" s="76"/>
      <c r="E21" s="108"/>
      <c r="F21" s="78"/>
      <c r="G21" s="79"/>
      <c r="H21" s="29" t="s">
        <v>20</v>
      </c>
      <c r="I21" s="29" t="s">
        <v>19</v>
      </c>
      <c r="J21" s="107"/>
      <c r="K21" s="109"/>
      <c r="L21" s="32">
        <v>0</v>
      </c>
      <c r="M21" s="32"/>
      <c r="N21" s="109"/>
      <c r="O21" s="57">
        <f t="shared" si="0"/>
        <v>0</v>
      </c>
      <c r="P21" s="25"/>
      <c r="Q21" s="110"/>
      <c r="R21" s="21">
        <v>0</v>
      </c>
      <c r="S21" s="2"/>
    </row>
    <row r="22" spans="1:19" s="9" customFormat="1" x14ac:dyDescent="0.2">
      <c r="A22" s="7">
        <v>13</v>
      </c>
      <c r="B22" s="18"/>
      <c r="C22" s="108"/>
      <c r="D22" s="76"/>
      <c r="E22" s="108"/>
      <c r="F22" s="78"/>
      <c r="G22" s="79"/>
      <c r="H22" s="29" t="s">
        <v>20</v>
      </c>
      <c r="I22" s="29" t="s">
        <v>19</v>
      </c>
      <c r="J22" s="107"/>
      <c r="K22" s="109"/>
      <c r="L22" s="32">
        <v>0</v>
      </c>
      <c r="M22" s="32"/>
      <c r="N22" s="109"/>
      <c r="O22" s="57">
        <f t="shared" si="0"/>
        <v>0</v>
      </c>
      <c r="P22" s="25"/>
      <c r="Q22" s="110"/>
      <c r="R22" s="21">
        <v>0</v>
      </c>
      <c r="S22" s="2"/>
    </row>
    <row r="23" spans="1:19" s="9" customFormat="1" x14ac:dyDescent="0.2">
      <c r="A23" s="7">
        <v>14</v>
      </c>
      <c r="B23" s="18"/>
      <c r="C23" s="108"/>
      <c r="D23" s="76"/>
      <c r="E23" s="108"/>
      <c r="F23" s="78"/>
      <c r="G23" s="79"/>
      <c r="H23" s="29" t="s">
        <v>20</v>
      </c>
      <c r="I23" s="29" t="s">
        <v>19</v>
      </c>
      <c r="J23" s="107"/>
      <c r="K23" s="109"/>
      <c r="L23" s="32">
        <v>0</v>
      </c>
      <c r="M23" s="32"/>
      <c r="N23" s="109"/>
      <c r="O23" s="57">
        <f t="shared" si="0"/>
        <v>0</v>
      </c>
      <c r="P23" s="25"/>
      <c r="Q23" s="110"/>
      <c r="R23" s="21">
        <v>0</v>
      </c>
      <c r="S23" s="2"/>
    </row>
    <row r="24" spans="1:19" s="9" customFormat="1" x14ac:dyDescent="0.2">
      <c r="A24" s="7">
        <v>15</v>
      </c>
      <c r="B24" s="18"/>
      <c r="C24" s="108"/>
      <c r="D24" s="76"/>
      <c r="E24" s="108"/>
      <c r="F24" s="78"/>
      <c r="G24" s="79"/>
      <c r="H24" s="29" t="s">
        <v>20</v>
      </c>
      <c r="I24" s="29" t="s">
        <v>19</v>
      </c>
      <c r="J24" s="107"/>
      <c r="K24" s="109"/>
      <c r="L24" s="32">
        <v>0</v>
      </c>
      <c r="M24" s="32"/>
      <c r="N24" s="109"/>
      <c r="O24" s="57">
        <f t="shared" si="0"/>
        <v>0</v>
      </c>
      <c r="P24" s="25"/>
      <c r="Q24" s="110"/>
      <c r="R24" s="21">
        <v>0</v>
      </c>
      <c r="S24" s="2"/>
    </row>
    <row r="25" spans="1:19" s="9" customFormat="1" x14ac:dyDescent="0.2">
      <c r="A25" s="7">
        <v>16</v>
      </c>
      <c r="B25" s="18"/>
      <c r="C25" s="108"/>
      <c r="D25" s="76"/>
      <c r="E25" s="108"/>
      <c r="F25" s="78"/>
      <c r="G25" s="79"/>
      <c r="H25" s="29" t="s">
        <v>20</v>
      </c>
      <c r="I25" s="29" t="s">
        <v>19</v>
      </c>
      <c r="J25" s="107"/>
      <c r="K25" s="109"/>
      <c r="L25" s="32">
        <v>0</v>
      </c>
      <c r="M25" s="32"/>
      <c r="N25" s="109"/>
      <c r="O25" s="57">
        <f t="shared" si="0"/>
        <v>0</v>
      </c>
      <c r="P25" s="25"/>
      <c r="Q25" s="110"/>
      <c r="R25" s="21">
        <v>0</v>
      </c>
      <c r="S25" s="2"/>
    </row>
    <row r="26" spans="1:19" s="9" customFormat="1" x14ac:dyDescent="0.2">
      <c r="A26" s="7">
        <v>17</v>
      </c>
      <c r="B26" s="18"/>
      <c r="C26" s="108"/>
      <c r="D26" s="76"/>
      <c r="E26" s="108"/>
      <c r="F26" s="78"/>
      <c r="G26" s="79"/>
      <c r="H26" s="29" t="s">
        <v>20</v>
      </c>
      <c r="I26" s="29" t="s">
        <v>19</v>
      </c>
      <c r="J26" s="107"/>
      <c r="K26" s="109"/>
      <c r="L26" s="32">
        <v>0</v>
      </c>
      <c r="M26" s="32"/>
      <c r="N26" s="109"/>
      <c r="O26" s="57">
        <f t="shared" si="0"/>
        <v>0</v>
      </c>
      <c r="P26" s="25"/>
      <c r="Q26" s="110"/>
      <c r="R26" s="21">
        <v>0</v>
      </c>
      <c r="S26" s="2"/>
    </row>
    <row r="27" spans="1:19" s="9" customFormat="1" x14ac:dyDescent="0.2">
      <c r="A27" s="7">
        <v>18</v>
      </c>
      <c r="B27" s="18"/>
      <c r="C27" s="108"/>
      <c r="D27" s="76"/>
      <c r="E27" s="108"/>
      <c r="F27" s="78"/>
      <c r="G27" s="79"/>
      <c r="H27" s="29" t="s">
        <v>20</v>
      </c>
      <c r="I27" s="29" t="s">
        <v>19</v>
      </c>
      <c r="J27" s="107"/>
      <c r="K27" s="109"/>
      <c r="L27" s="32">
        <v>0</v>
      </c>
      <c r="M27" s="32"/>
      <c r="N27" s="109"/>
      <c r="O27" s="57">
        <f t="shared" si="0"/>
        <v>0</v>
      </c>
      <c r="P27" s="25"/>
      <c r="Q27" s="110"/>
      <c r="R27" s="21">
        <v>0</v>
      </c>
      <c r="S27" s="2"/>
    </row>
    <row r="28" spans="1:19" s="9" customFormat="1" x14ac:dyDescent="0.2">
      <c r="A28" s="7">
        <v>19</v>
      </c>
      <c r="B28" s="18"/>
      <c r="C28" s="108"/>
      <c r="D28" s="76"/>
      <c r="E28" s="108"/>
      <c r="F28" s="78"/>
      <c r="G28" s="79"/>
      <c r="H28" s="29" t="s">
        <v>20</v>
      </c>
      <c r="I28" s="29" t="s">
        <v>19</v>
      </c>
      <c r="J28" s="107"/>
      <c r="K28" s="109"/>
      <c r="L28" s="32">
        <v>0</v>
      </c>
      <c r="M28" s="32"/>
      <c r="N28" s="109"/>
      <c r="O28" s="57">
        <f t="shared" si="0"/>
        <v>0</v>
      </c>
      <c r="P28" s="25"/>
      <c r="Q28" s="110"/>
      <c r="R28" s="21">
        <v>0</v>
      </c>
      <c r="S28" s="2"/>
    </row>
    <row r="29" spans="1:19" s="9" customFormat="1" x14ac:dyDescent="0.2">
      <c r="A29" s="7">
        <v>20</v>
      </c>
      <c r="B29" s="18"/>
      <c r="C29" s="108"/>
      <c r="D29" s="76"/>
      <c r="E29" s="108"/>
      <c r="F29" s="78"/>
      <c r="G29" s="79"/>
      <c r="H29" s="29" t="s">
        <v>20</v>
      </c>
      <c r="I29" s="29" t="s">
        <v>19</v>
      </c>
      <c r="J29" s="107"/>
      <c r="K29" s="109"/>
      <c r="L29" s="32">
        <v>0</v>
      </c>
      <c r="M29" s="32"/>
      <c r="N29" s="109"/>
      <c r="O29" s="57">
        <f t="shared" si="0"/>
        <v>0</v>
      </c>
      <c r="P29" s="25"/>
      <c r="Q29" s="110"/>
      <c r="R29" s="21">
        <v>0</v>
      </c>
      <c r="S29" s="2"/>
    </row>
    <row r="30" spans="1:19" s="9" customFormat="1" x14ac:dyDescent="0.2">
      <c r="A30" s="7">
        <v>21</v>
      </c>
      <c r="B30" s="18"/>
      <c r="C30" s="108"/>
      <c r="D30" s="76"/>
      <c r="E30" s="108"/>
      <c r="F30" s="78"/>
      <c r="G30" s="79"/>
      <c r="H30" s="29" t="s">
        <v>20</v>
      </c>
      <c r="I30" s="29" t="s">
        <v>19</v>
      </c>
      <c r="J30" s="107"/>
      <c r="K30" s="109"/>
      <c r="L30" s="32">
        <v>0</v>
      </c>
      <c r="M30" s="32"/>
      <c r="N30" s="109"/>
      <c r="O30" s="57">
        <f t="shared" si="0"/>
        <v>0</v>
      </c>
      <c r="P30" s="25"/>
      <c r="Q30" s="110"/>
      <c r="R30" s="21">
        <v>0</v>
      </c>
      <c r="S30" s="2"/>
    </row>
    <row r="31" spans="1:19" s="9" customFormat="1" x14ac:dyDescent="0.2">
      <c r="A31" s="7">
        <v>22</v>
      </c>
      <c r="B31" s="18"/>
      <c r="C31" s="108"/>
      <c r="D31" s="76"/>
      <c r="E31" s="108"/>
      <c r="F31" s="78"/>
      <c r="G31" s="79"/>
      <c r="H31" s="29" t="s">
        <v>20</v>
      </c>
      <c r="I31" s="29" t="s">
        <v>19</v>
      </c>
      <c r="J31" s="107"/>
      <c r="K31" s="109"/>
      <c r="L31" s="32">
        <v>0</v>
      </c>
      <c r="M31" s="32"/>
      <c r="N31" s="109"/>
      <c r="O31" s="57">
        <f t="shared" si="0"/>
        <v>0</v>
      </c>
      <c r="P31" s="25"/>
      <c r="Q31" s="110"/>
      <c r="R31" s="21">
        <v>0</v>
      </c>
      <c r="S31" s="2"/>
    </row>
    <row r="32" spans="1:19" s="9" customFormat="1" x14ac:dyDescent="0.2">
      <c r="A32" s="7">
        <v>23</v>
      </c>
      <c r="B32" s="18"/>
      <c r="C32" s="108"/>
      <c r="D32" s="76"/>
      <c r="E32" s="108"/>
      <c r="F32" s="78"/>
      <c r="G32" s="79"/>
      <c r="H32" s="29" t="s">
        <v>20</v>
      </c>
      <c r="I32" s="29" t="s">
        <v>19</v>
      </c>
      <c r="J32" s="107"/>
      <c r="K32" s="109"/>
      <c r="L32" s="32">
        <v>0</v>
      </c>
      <c r="M32" s="32"/>
      <c r="N32" s="109"/>
      <c r="O32" s="57">
        <f t="shared" si="0"/>
        <v>0</v>
      </c>
      <c r="P32" s="25"/>
      <c r="Q32" s="110"/>
      <c r="R32" s="21">
        <v>0</v>
      </c>
      <c r="S32" s="2"/>
    </row>
    <row r="33" spans="1:19" s="9" customFormat="1" x14ac:dyDescent="0.2">
      <c r="A33" s="7">
        <v>24</v>
      </c>
      <c r="B33" s="18"/>
      <c r="C33" s="108"/>
      <c r="D33" s="76"/>
      <c r="E33" s="108"/>
      <c r="F33" s="80"/>
      <c r="G33" s="114"/>
      <c r="H33" s="29" t="s">
        <v>20</v>
      </c>
      <c r="I33" s="29" t="s">
        <v>19</v>
      </c>
      <c r="J33" s="107"/>
      <c r="K33" s="109"/>
      <c r="L33" s="32">
        <v>0</v>
      </c>
      <c r="M33" s="32"/>
      <c r="N33" s="109"/>
      <c r="O33" s="57">
        <f t="shared" si="0"/>
        <v>0</v>
      </c>
      <c r="P33" s="25"/>
      <c r="Q33" s="110"/>
      <c r="R33" s="21">
        <v>0</v>
      </c>
      <c r="S33" s="2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  <mergeCell ref="A6:A8"/>
    <mergeCell ref="B6:C6"/>
    <mergeCell ref="D6:G6"/>
    <mergeCell ref="H6:H8"/>
    <mergeCell ref="I6:I8"/>
  </mergeCells>
  <pageMargins left="0.7" right="0.7" top="0.75" bottom="0.75" header="0.3" footer="0.3"/>
</worksheet>
</file>

<file path=xl/worksheets/sheet2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593BAB-F5DC-48C9-92D5-423D8FDEE744}">
  <dimension ref="A1:AC33"/>
  <sheetViews>
    <sheetView workbookViewId="0">
      <selection sqref="A1:XFD1048576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/>
      <c r="C10" s="108"/>
      <c r="D10" s="76"/>
      <c r="E10" s="108"/>
      <c r="F10" s="80"/>
      <c r="G10" s="79"/>
      <c r="H10" s="29" t="s">
        <v>20</v>
      </c>
      <c r="I10" s="29" t="s">
        <v>19</v>
      </c>
      <c r="J10" s="107"/>
      <c r="K10" s="109"/>
      <c r="L10" s="32">
        <v>0</v>
      </c>
      <c r="M10" s="32"/>
      <c r="N10" s="109"/>
      <c r="O10" s="57">
        <f t="shared" ref="O10:O33" si="0">G10</f>
        <v>0</v>
      </c>
      <c r="P10" s="25"/>
      <c r="Q10" s="110"/>
      <c r="R10" s="21">
        <v>0</v>
      </c>
      <c r="S10" s="2"/>
    </row>
    <row r="11" spans="1:29" s="9" customFormat="1" x14ac:dyDescent="0.2">
      <c r="A11" s="7">
        <v>2</v>
      </c>
      <c r="B11" s="18"/>
      <c r="C11" s="108"/>
      <c r="D11" s="76"/>
      <c r="E11" s="108"/>
      <c r="F11" s="78"/>
      <c r="G11" s="79"/>
      <c r="H11" s="29" t="s">
        <v>20</v>
      </c>
      <c r="I11" s="29" t="s">
        <v>19</v>
      </c>
      <c r="J11" s="107"/>
      <c r="K11" s="109"/>
      <c r="L11" s="32">
        <v>0</v>
      </c>
      <c r="M11" s="32"/>
      <c r="N11" s="109"/>
      <c r="O11" s="57">
        <f t="shared" si="0"/>
        <v>0</v>
      </c>
      <c r="P11" s="25"/>
      <c r="Q11" s="110"/>
      <c r="R11" s="21">
        <v>0</v>
      </c>
      <c r="S11" s="2"/>
    </row>
    <row r="12" spans="1:29" s="9" customFormat="1" x14ac:dyDescent="0.2">
      <c r="A12" s="7">
        <v>3</v>
      </c>
      <c r="B12" s="18"/>
      <c r="C12" s="108"/>
      <c r="D12" s="76"/>
      <c r="E12" s="108"/>
      <c r="F12" s="78"/>
      <c r="G12" s="79"/>
      <c r="H12" s="29" t="s">
        <v>20</v>
      </c>
      <c r="I12" s="29" t="s">
        <v>19</v>
      </c>
      <c r="J12" s="107"/>
      <c r="K12" s="109"/>
      <c r="L12" s="32">
        <v>0</v>
      </c>
      <c r="M12" s="32"/>
      <c r="N12" s="109"/>
      <c r="O12" s="57">
        <f t="shared" si="0"/>
        <v>0</v>
      </c>
      <c r="P12" s="25"/>
      <c r="Q12" s="110"/>
      <c r="R12" s="21">
        <v>0</v>
      </c>
      <c r="S12" s="2"/>
    </row>
    <row r="13" spans="1:29" s="9" customFormat="1" x14ac:dyDescent="0.2">
      <c r="A13" s="7">
        <v>4</v>
      </c>
      <c r="B13" s="18"/>
      <c r="C13" s="108"/>
      <c r="D13" s="76"/>
      <c r="E13" s="108"/>
      <c r="F13" s="78"/>
      <c r="G13" s="79"/>
      <c r="H13" s="29" t="s">
        <v>20</v>
      </c>
      <c r="I13" s="29" t="s">
        <v>19</v>
      </c>
      <c r="J13" s="107"/>
      <c r="K13" s="109"/>
      <c r="L13" s="32">
        <v>0</v>
      </c>
      <c r="M13" s="32"/>
      <c r="N13" s="109"/>
      <c r="O13" s="57">
        <f t="shared" si="0"/>
        <v>0</v>
      </c>
      <c r="P13" s="25"/>
      <c r="Q13" s="110"/>
      <c r="R13" s="21">
        <v>0</v>
      </c>
      <c r="S13" s="2"/>
    </row>
    <row r="14" spans="1:29" s="9" customFormat="1" x14ac:dyDescent="0.2">
      <c r="A14" s="7">
        <v>5</v>
      </c>
      <c r="B14" s="18"/>
      <c r="C14" s="108"/>
      <c r="D14" s="76"/>
      <c r="E14" s="108"/>
      <c r="F14" s="78"/>
      <c r="G14" s="79"/>
      <c r="H14" s="29" t="s">
        <v>20</v>
      </c>
      <c r="I14" s="29" t="s">
        <v>19</v>
      </c>
      <c r="J14" s="107"/>
      <c r="K14" s="109"/>
      <c r="L14" s="32">
        <v>0</v>
      </c>
      <c r="M14" s="32"/>
      <c r="N14" s="109"/>
      <c r="O14" s="57">
        <f t="shared" si="0"/>
        <v>0</v>
      </c>
      <c r="P14" s="25"/>
      <c r="Q14" s="110"/>
      <c r="R14" s="21">
        <v>0</v>
      </c>
      <c r="S14" s="2"/>
    </row>
    <row r="15" spans="1:29" s="9" customFormat="1" x14ac:dyDescent="0.2">
      <c r="A15" s="7">
        <v>6</v>
      </c>
      <c r="B15" s="18"/>
      <c r="C15" s="108"/>
      <c r="D15" s="76"/>
      <c r="E15" s="108"/>
      <c r="F15" s="78"/>
      <c r="G15" s="79"/>
      <c r="H15" s="29" t="s">
        <v>20</v>
      </c>
      <c r="I15" s="29" t="s">
        <v>19</v>
      </c>
      <c r="J15" s="107"/>
      <c r="K15" s="109"/>
      <c r="L15" s="32">
        <v>0</v>
      </c>
      <c r="M15" s="32"/>
      <c r="N15" s="109"/>
      <c r="O15" s="57">
        <f t="shared" si="0"/>
        <v>0</v>
      </c>
      <c r="P15" s="25"/>
      <c r="Q15" s="110"/>
      <c r="R15" s="21">
        <v>0</v>
      </c>
      <c r="S15" s="2"/>
    </row>
    <row r="16" spans="1:29" s="9" customFormat="1" x14ac:dyDescent="0.2">
      <c r="A16" s="7">
        <v>7</v>
      </c>
      <c r="B16" s="18"/>
      <c r="C16" s="108"/>
      <c r="D16" s="76"/>
      <c r="E16" s="108"/>
      <c r="F16" s="78"/>
      <c r="G16" s="79"/>
      <c r="H16" s="29" t="s">
        <v>20</v>
      </c>
      <c r="I16" s="29" t="s">
        <v>19</v>
      </c>
      <c r="J16" s="107"/>
      <c r="K16" s="109"/>
      <c r="L16" s="32">
        <v>0</v>
      </c>
      <c r="M16" s="32"/>
      <c r="N16" s="109"/>
      <c r="O16" s="57">
        <f t="shared" si="0"/>
        <v>0</v>
      </c>
      <c r="P16" s="25"/>
      <c r="Q16" s="110"/>
      <c r="R16" s="21">
        <v>0</v>
      </c>
      <c r="S16" s="2"/>
    </row>
    <row r="17" spans="1:19" s="9" customFormat="1" x14ac:dyDescent="0.2">
      <c r="A17" s="7">
        <v>8</v>
      </c>
      <c r="B17" s="18"/>
      <c r="C17" s="108"/>
      <c r="D17" s="76"/>
      <c r="E17" s="108"/>
      <c r="F17" s="78"/>
      <c r="G17" s="79"/>
      <c r="H17" s="29" t="s">
        <v>20</v>
      </c>
      <c r="I17" s="29" t="s">
        <v>19</v>
      </c>
      <c r="J17" s="107"/>
      <c r="K17" s="109"/>
      <c r="L17" s="32">
        <v>0</v>
      </c>
      <c r="M17" s="32"/>
      <c r="N17" s="109"/>
      <c r="O17" s="57">
        <f t="shared" si="0"/>
        <v>0</v>
      </c>
      <c r="P17" s="25"/>
      <c r="Q17" s="110"/>
      <c r="R17" s="21">
        <v>0</v>
      </c>
      <c r="S17" s="2"/>
    </row>
    <row r="18" spans="1:19" s="9" customFormat="1" x14ac:dyDescent="0.2">
      <c r="A18" s="7">
        <v>9</v>
      </c>
      <c r="B18" s="18"/>
      <c r="C18" s="108"/>
      <c r="D18" s="76"/>
      <c r="E18" s="108"/>
      <c r="F18" s="78"/>
      <c r="G18" s="79"/>
      <c r="H18" s="29" t="s">
        <v>20</v>
      </c>
      <c r="I18" s="29" t="s">
        <v>19</v>
      </c>
      <c r="J18" s="107"/>
      <c r="K18" s="109"/>
      <c r="L18" s="32">
        <v>0</v>
      </c>
      <c r="M18" s="32"/>
      <c r="N18" s="109"/>
      <c r="O18" s="57">
        <f t="shared" si="0"/>
        <v>0</v>
      </c>
      <c r="P18" s="25"/>
      <c r="Q18" s="110"/>
      <c r="R18" s="21">
        <v>0</v>
      </c>
      <c r="S18" s="2"/>
    </row>
    <row r="19" spans="1:19" s="9" customFormat="1" x14ac:dyDescent="0.2">
      <c r="A19" s="7">
        <v>10</v>
      </c>
      <c r="B19" s="18"/>
      <c r="C19" s="108"/>
      <c r="D19" s="76"/>
      <c r="E19" s="108"/>
      <c r="F19" s="78"/>
      <c r="G19" s="79"/>
      <c r="H19" s="29" t="s">
        <v>20</v>
      </c>
      <c r="I19" s="29" t="s">
        <v>19</v>
      </c>
      <c r="J19" s="107"/>
      <c r="K19" s="109"/>
      <c r="L19" s="32">
        <v>0</v>
      </c>
      <c r="M19" s="32"/>
      <c r="N19" s="109"/>
      <c r="O19" s="57">
        <f t="shared" si="0"/>
        <v>0</v>
      </c>
      <c r="P19" s="25"/>
      <c r="Q19" s="110"/>
      <c r="R19" s="21">
        <v>0</v>
      </c>
      <c r="S19" s="2"/>
    </row>
    <row r="20" spans="1:19" s="9" customFormat="1" x14ac:dyDescent="0.2">
      <c r="A20" s="7">
        <v>11</v>
      </c>
      <c r="B20" s="18"/>
      <c r="C20" s="108"/>
      <c r="D20" s="76"/>
      <c r="E20" s="108"/>
      <c r="F20" s="78"/>
      <c r="G20" s="79"/>
      <c r="H20" s="29" t="s">
        <v>20</v>
      </c>
      <c r="I20" s="29" t="s">
        <v>19</v>
      </c>
      <c r="J20" s="107"/>
      <c r="K20" s="109"/>
      <c r="L20" s="32">
        <v>0</v>
      </c>
      <c r="M20" s="32"/>
      <c r="N20" s="109"/>
      <c r="O20" s="57">
        <f t="shared" si="0"/>
        <v>0</v>
      </c>
      <c r="P20" s="25"/>
      <c r="Q20" s="110"/>
      <c r="R20" s="21">
        <v>0</v>
      </c>
      <c r="S20" s="2"/>
    </row>
    <row r="21" spans="1:19" s="9" customFormat="1" x14ac:dyDescent="0.2">
      <c r="A21" s="7">
        <v>12</v>
      </c>
      <c r="B21" s="18"/>
      <c r="C21" s="108"/>
      <c r="D21" s="76"/>
      <c r="E21" s="108"/>
      <c r="F21" s="78"/>
      <c r="G21" s="79"/>
      <c r="H21" s="29" t="s">
        <v>20</v>
      </c>
      <c r="I21" s="29" t="s">
        <v>19</v>
      </c>
      <c r="J21" s="107"/>
      <c r="K21" s="109"/>
      <c r="L21" s="32">
        <v>0</v>
      </c>
      <c r="M21" s="32"/>
      <c r="N21" s="109"/>
      <c r="O21" s="57">
        <f t="shared" si="0"/>
        <v>0</v>
      </c>
      <c r="P21" s="25"/>
      <c r="Q21" s="110"/>
      <c r="R21" s="21">
        <v>0</v>
      </c>
      <c r="S21" s="2"/>
    </row>
    <row r="22" spans="1:19" s="9" customFormat="1" x14ac:dyDescent="0.2">
      <c r="A22" s="7">
        <v>13</v>
      </c>
      <c r="B22" s="18"/>
      <c r="C22" s="108"/>
      <c r="D22" s="76"/>
      <c r="E22" s="108"/>
      <c r="F22" s="78"/>
      <c r="G22" s="79"/>
      <c r="H22" s="29" t="s">
        <v>20</v>
      </c>
      <c r="I22" s="29" t="s">
        <v>19</v>
      </c>
      <c r="J22" s="107"/>
      <c r="K22" s="109"/>
      <c r="L22" s="32">
        <v>0</v>
      </c>
      <c r="M22" s="32"/>
      <c r="N22" s="109"/>
      <c r="O22" s="57">
        <f t="shared" si="0"/>
        <v>0</v>
      </c>
      <c r="P22" s="25"/>
      <c r="Q22" s="110"/>
      <c r="R22" s="21">
        <v>0</v>
      </c>
      <c r="S22" s="2"/>
    </row>
    <row r="23" spans="1:19" s="9" customFormat="1" x14ac:dyDescent="0.2">
      <c r="A23" s="7">
        <v>14</v>
      </c>
      <c r="B23" s="18"/>
      <c r="C23" s="108"/>
      <c r="D23" s="76"/>
      <c r="E23" s="108"/>
      <c r="F23" s="78"/>
      <c r="G23" s="79"/>
      <c r="H23" s="29" t="s">
        <v>20</v>
      </c>
      <c r="I23" s="29" t="s">
        <v>19</v>
      </c>
      <c r="J23" s="107"/>
      <c r="K23" s="109"/>
      <c r="L23" s="32">
        <v>0</v>
      </c>
      <c r="M23" s="32"/>
      <c r="N23" s="109"/>
      <c r="O23" s="57">
        <f t="shared" si="0"/>
        <v>0</v>
      </c>
      <c r="P23" s="25"/>
      <c r="Q23" s="110"/>
      <c r="R23" s="21">
        <v>0</v>
      </c>
      <c r="S23" s="2"/>
    </row>
    <row r="24" spans="1:19" s="9" customFormat="1" x14ac:dyDescent="0.2">
      <c r="A24" s="7">
        <v>15</v>
      </c>
      <c r="B24" s="18"/>
      <c r="C24" s="108"/>
      <c r="D24" s="76"/>
      <c r="E24" s="108"/>
      <c r="F24" s="78"/>
      <c r="G24" s="79"/>
      <c r="H24" s="29" t="s">
        <v>20</v>
      </c>
      <c r="I24" s="29" t="s">
        <v>19</v>
      </c>
      <c r="J24" s="107"/>
      <c r="K24" s="109"/>
      <c r="L24" s="32">
        <v>0</v>
      </c>
      <c r="M24" s="32"/>
      <c r="N24" s="109"/>
      <c r="O24" s="57">
        <f t="shared" si="0"/>
        <v>0</v>
      </c>
      <c r="P24" s="25"/>
      <c r="Q24" s="110"/>
      <c r="R24" s="21">
        <v>0</v>
      </c>
      <c r="S24" s="2"/>
    </row>
    <row r="25" spans="1:19" s="9" customFormat="1" x14ac:dyDescent="0.2">
      <c r="A25" s="7">
        <v>16</v>
      </c>
      <c r="B25" s="18"/>
      <c r="C25" s="108"/>
      <c r="D25" s="76"/>
      <c r="E25" s="108"/>
      <c r="F25" s="78"/>
      <c r="G25" s="79"/>
      <c r="H25" s="29" t="s">
        <v>20</v>
      </c>
      <c r="I25" s="29" t="s">
        <v>19</v>
      </c>
      <c r="J25" s="107"/>
      <c r="K25" s="109"/>
      <c r="L25" s="32">
        <v>0</v>
      </c>
      <c r="M25" s="32"/>
      <c r="N25" s="109"/>
      <c r="O25" s="57">
        <f t="shared" si="0"/>
        <v>0</v>
      </c>
      <c r="P25" s="25"/>
      <c r="Q25" s="110"/>
      <c r="R25" s="21">
        <v>0</v>
      </c>
      <c r="S25" s="2"/>
    </row>
    <row r="26" spans="1:19" s="9" customFormat="1" x14ac:dyDescent="0.2">
      <c r="A26" s="7">
        <v>17</v>
      </c>
      <c r="B26" s="18"/>
      <c r="C26" s="108"/>
      <c r="D26" s="76"/>
      <c r="E26" s="108"/>
      <c r="F26" s="78"/>
      <c r="G26" s="79"/>
      <c r="H26" s="29" t="s">
        <v>20</v>
      </c>
      <c r="I26" s="29" t="s">
        <v>19</v>
      </c>
      <c r="J26" s="107"/>
      <c r="K26" s="109"/>
      <c r="L26" s="32">
        <v>0</v>
      </c>
      <c r="M26" s="32"/>
      <c r="N26" s="109"/>
      <c r="O26" s="57">
        <f t="shared" si="0"/>
        <v>0</v>
      </c>
      <c r="P26" s="25"/>
      <c r="Q26" s="110"/>
      <c r="R26" s="21">
        <v>0</v>
      </c>
      <c r="S26" s="2"/>
    </row>
    <row r="27" spans="1:19" s="9" customFormat="1" x14ac:dyDescent="0.2">
      <c r="A27" s="7">
        <v>18</v>
      </c>
      <c r="B27" s="18"/>
      <c r="C27" s="108"/>
      <c r="D27" s="76"/>
      <c r="E27" s="108"/>
      <c r="F27" s="78"/>
      <c r="G27" s="79"/>
      <c r="H27" s="29" t="s">
        <v>20</v>
      </c>
      <c r="I27" s="29" t="s">
        <v>19</v>
      </c>
      <c r="J27" s="107"/>
      <c r="K27" s="109"/>
      <c r="L27" s="32">
        <v>0</v>
      </c>
      <c r="M27" s="32"/>
      <c r="N27" s="109"/>
      <c r="O27" s="57">
        <f t="shared" si="0"/>
        <v>0</v>
      </c>
      <c r="P27" s="25"/>
      <c r="Q27" s="110"/>
      <c r="R27" s="21">
        <v>0</v>
      </c>
      <c r="S27" s="2"/>
    </row>
    <row r="28" spans="1:19" s="9" customFormat="1" x14ac:dyDescent="0.2">
      <c r="A28" s="7">
        <v>19</v>
      </c>
      <c r="B28" s="18"/>
      <c r="C28" s="108"/>
      <c r="D28" s="76"/>
      <c r="E28" s="108"/>
      <c r="F28" s="78"/>
      <c r="G28" s="79"/>
      <c r="H28" s="29" t="s">
        <v>20</v>
      </c>
      <c r="I28" s="29" t="s">
        <v>19</v>
      </c>
      <c r="J28" s="107"/>
      <c r="K28" s="109"/>
      <c r="L28" s="32">
        <v>0</v>
      </c>
      <c r="M28" s="32"/>
      <c r="N28" s="109"/>
      <c r="O28" s="57">
        <f t="shared" si="0"/>
        <v>0</v>
      </c>
      <c r="P28" s="25"/>
      <c r="Q28" s="110"/>
      <c r="R28" s="21">
        <v>0</v>
      </c>
      <c r="S28" s="2"/>
    </row>
    <row r="29" spans="1:19" s="9" customFormat="1" x14ac:dyDescent="0.2">
      <c r="A29" s="7">
        <v>20</v>
      </c>
      <c r="B29" s="18"/>
      <c r="C29" s="108"/>
      <c r="D29" s="76"/>
      <c r="E29" s="108"/>
      <c r="F29" s="78"/>
      <c r="G29" s="79"/>
      <c r="H29" s="29" t="s">
        <v>20</v>
      </c>
      <c r="I29" s="29" t="s">
        <v>19</v>
      </c>
      <c r="J29" s="107"/>
      <c r="K29" s="109"/>
      <c r="L29" s="32">
        <v>0</v>
      </c>
      <c r="M29" s="32"/>
      <c r="N29" s="109"/>
      <c r="O29" s="57">
        <f t="shared" si="0"/>
        <v>0</v>
      </c>
      <c r="P29" s="25"/>
      <c r="Q29" s="110"/>
      <c r="R29" s="21">
        <v>0</v>
      </c>
      <c r="S29" s="2"/>
    </row>
    <row r="30" spans="1:19" s="9" customFormat="1" x14ac:dyDescent="0.2">
      <c r="A30" s="7">
        <v>21</v>
      </c>
      <c r="B30" s="18"/>
      <c r="C30" s="108"/>
      <c r="D30" s="76"/>
      <c r="E30" s="108"/>
      <c r="F30" s="78"/>
      <c r="G30" s="79"/>
      <c r="H30" s="29" t="s">
        <v>20</v>
      </c>
      <c r="I30" s="29" t="s">
        <v>19</v>
      </c>
      <c r="J30" s="107"/>
      <c r="K30" s="109"/>
      <c r="L30" s="32">
        <v>0</v>
      </c>
      <c r="M30" s="32"/>
      <c r="N30" s="109"/>
      <c r="O30" s="57">
        <f t="shared" si="0"/>
        <v>0</v>
      </c>
      <c r="P30" s="25"/>
      <c r="Q30" s="110"/>
      <c r="R30" s="21">
        <v>0</v>
      </c>
      <c r="S30" s="2"/>
    </row>
    <row r="31" spans="1:19" s="9" customFormat="1" x14ac:dyDescent="0.2">
      <c r="A31" s="7">
        <v>22</v>
      </c>
      <c r="B31" s="18"/>
      <c r="C31" s="108"/>
      <c r="D31" s="76"/>
      <c r="E31" s="108"/>
      <c r="F31" s="78"/>
      <c r="G31" s="79"/>
      <c r="H31" s="29" t="s">
        <v>20</v>
      </c>
      <c r="I31" s="29" t="s">
        <v>19</v>
      </c>
      <c r="J31" s="107"/>
      <c r="K31" s="109"/>
      <c r="L31" s="32">
        <v>0</v>
      </c>
      <c r="M31" s="32"/>
      <c r="N31" s="109"/>
      <c r="O31" s="57">
        <f t="shared" si="0"/>
        <v>0</v>
      </c>
      <c r="P31" s="25"/>
      <c r="Q31" s="110"/>
      <c r="R31" s="21">
        <v>0</v>
      </c>
      <c r="S31" s="2"/>
    </row>
    <row r="32" spans="1:19" s="9" customFormat="1" x14ac:dyDescent="0.2">
      <c r="A32" s="7">
        <v>23</v>
      </c>
      <c r="B32" s="18"/>
      <c r="C32" s="108"/>
      <c r="D32" s="76"/>
      <c r="E32" s="108"/>
      <c r="F32" s="78"/>
      <c r="G32" s="79"/>
      <c r="H32" s="29" t="s">
        <v>20</v>
      </c>
      <c r="I32" s="29" t="s">
        <v>19</v>
      </c>
      <c r="J32" s="107"/>
      <c r="K32" s="109"/>
      <c r="L32" s="32">
        <v>0</v>
      </c>
      <c r="M32" s="32"/>
      <c r="N32" s="109"/>
      <c r="O32" s="57">
        <f t="shared" si="0"/>
        <v>0</v>
      </c>
      <c r="P32" s="25"/>
      <c r="Q32" s="110"/>
      <c r="R32" s="21">
        <v>0</v>
      </c>
      <c r="S32" s="2"/>
    </row>
    <row r="33" spans="1:19" s="9" customFormat="1" x14ac:dyDescent="0.2">
      <c r="A33" s="7">
        <v>24</v>
      </c>
      <c r="B33" s="18"/>
      <c r="C33" s="108"/>
      <c r="D33" s="76"/>
      <c r="E33" s="108"/>
      <c r="F33" s="80"/>
      <c r="G33" s="114"/>
      <c r="H33" s="29" t="s">
        <v>20</v>
      </c>
      <c r="I33" s="29" t="s">
        <v>19</v>
      </c>
      <c r="J33" s="107"/>
      <c r="K33" s="109"/>
      <c r="L33" s="32">
        <v>0</v>
      </c>
      <c r="M33" s="32"/>
      <c r="N33" s="109"/>
      <c r="O33" s="57">
        <f t="shared" si="0"/>
        <v>0</v>
      </c>
      <c r="P33" s="25"/>
      <c r="Q33" s="110"/>
      <c r="R33" s="21">
        <v>0</v>
      </c>
      <c r="S33" s="2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  <mergeCell ref="A6:A8"/>
    <mergeCell ref="B6:C6"/>
    <mergeCell ref="D6:G6"/>
    <mergeCell ref="H6:H8"/>
    <mergeCell ref="I6:I8"/>
  </mergeCells>
  <pageMargins left="0.7" right="0.7" top="0.75" bottom="0.75" header="0.3" footer="0.3"/>
</worksheet>
</file>

<file path=xl/worksheets/sheet2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E41A44-4292-48D0-8077-4587AD1C316B}">
  <dimension ref="A1:AC33"/>
  <sheetViews>
    <sheetView workbookViewId="0">
      <selection sqref="A1:XFD1048576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/>
      <c r="C10" s="108"/>
      <c r="D10" s="76"/>
      <c r="E10" s="108"/>
      <c r="F10" s="80"/>
      <c r="G10" s="79"/>
      <c r="H10" s="29" t="s">
        <v>20</v>
      </c>
      <c r="I10" s="29" t="s">
        <v>19</v>
      </c>
      <c r="J10" s="107"/>
      <c r="K10" s="109"/>
      <c r="L10" s="32">
        <v>0</v>
      </c>
      <c r="M10" s="32"/>
      <c r="N10" s="109"/>
      <c r="O10" s="57">
        <f t="shared" ref="O10:O33" si="0">G10</f>
        <v>0</v>
      </c>
      <c r="P10" s="25"/>
      <c r="Q10" s="110"/>
      <c r="R10" s="21">
        <v>0</v>
      </c>
      <c r="S10" s="2"/>
    </row>
    <row r="11" spans="1:29" s="9" customFormat="1" x14ac:dyDescent="0.2">
      <c r="A11" s="7">
        <v>2</v>
      </c>
      <c r="B11" s="18"/>
      <c r="C11" s="108"/>
      <c r="D11" s="76"/>
      <c r="E11" s="108"/>
      <c r="F11" s="78"/>
      <c r="G11" s="79"/>
      <c r="H11" s="29" t="s">
        <v>20</v>
      </c>
      <c r="I11" s="29" t="s">
        <v>19</v>
      </c>
      <c r="J11" s="107"/>
      <c r="K11" s="109"/>
      <c r="L11" s="32">
        <v>0</v>
      </c>
      <c r="M11" s="32"/>
      <c r="N11" s="109"/>
      <c r="O11" s="57">
        <f t="shared" si="0"/>
        <v>0</v>
      </c>
      <c r="P11" s="25"/>
      <c r="Q11" s="110"/>
      <c r="R11" s="21">
        <v>0</v>
      </c>
      <c r="S11" s="2"/>
    </row>
    <row r="12" spans="1:29" s="9" customFormat="1" x14ac:dyDescent="0.2">
      <c r="A12" s="7">
        <v>3</v>
      </c>
      <c r="B12" s="18"/>
      <c r="C12" s="108"/>
      <c r="D12" s="76"/>
      <c r="E12" s="108"/>
      <c r="F12" s="78"/>
      <c r="G12" s="79"/>
      <c r="H12" s="29" t="s">
        <v>20</v>
      </c>
      <c r="I12" s="29" t="s">
        <v>19</v>
      </c>
      <c r="J12" s="107"/>
      <c r="K12" s="109"/>
      <c r="L12" s="32">
        <v>0</v>
      </c>
      <c r="M12" s="32"/>
      <c r="N12" s="109"/>
      <c r="O12" s="57">
        <f t="shared" si="0"/>
        <v>0</v>
      </c>
      <c r="P12" s="25"/>
      <c r="Q12" s="110"/>
      <c r="R12" s="21">
        <v>0</v>
      </c>
      <c r="S12" s="2"/>
    </row>
    <row r="13" spans="1:29" s="9" customFormat="1" x14ac:dyDescent="0.2">
      <c r="A13" s="7">
        <v>4</v>
      </c>
      <c r="B13" s="18"/>
      <c r="C13" s="108"/>
      <c r="D13" s="76"/>
      <c r="E13" s="108"/>
      <c r="F13" s="78"/>
      <c r="G13" s="79"/>
      <c r="H13" s="29" t="s">
        <v>20</v>
      </c>
      <c r="I13" s="29" t="s">
        <v>19</v>
      </c>
      <c r="J13" s="107"/>
      <c r="K13" s="109"/>
      <c r="L13" s="32">
        <v>0</v>
      </c>
      <c r="M13" s="32"/>
      <c r="N13" s="109"/>
      <c r="O13" s="57">
        <f t="shared" si="0"/>
        <v>0</v>
      </c>
      <c r="P13" s="25"/>
      <c r="Q13" s="110"/>
      <c r="R13" s="21">
        <v>0</v>
      </c>
      <c r="S13" s="2"/>
    </row>
    <row r="14" spans="1:29" s="9" customFormat="1" x14ac:dyDescent="0.2">
      <c r="A14" s="7">
        <v>5</v>
      </c>
      <c r="B14" s="18"/>
      <c r="C14" s="108"/>
      <c r="D14" s="76"/>
      <c r="E14" s="108"/>
      <c r="F14" s="78"/>
      <c r="G14" s="79"/>
      <c r="H14" s="29" t="s">
        <v>20</v>
      </c>
      <c r="I14" s="29" t="s">
        <v>19</v>
      </c>
      <c r="J14" s="107"/>
      <c r="K14" s="109"/>
      <c r="L14" s="32">
        <v>0</v>
      </c>
      <c r="M14" s="32"/>
      <c r="N14" s="109"/>
      <c r="O14" s="57">
        <f t="shared" si="0"/>
        <v>0</v>
      </c>
      <c r="P14" s="25"/>
      <c r="Q14" s="110"/>
      <c r="R14" s="21">
        <v>0</v>
      </c>
      <c r="S14" s="2"/>
    </row>
    <row r="15" spans="1:29" s="9" customFormat="1" x14ac:dyDescent="0.2">
      <c r="A15" s="7">
        <v>6</v>
      </c>
      <c r="B15" s="18"/>
      <c r="C15" s="108"/>
      <c r="D15" s="76"/>
      <c r="E15" s="108"/>
      <c r="F15" s="78"/>
      <c r="G15" s="79"/>
      <c r="H15" s="29" t="s">
        <v>20</v>
      </c>
      <c r="I15" s="29" t="s">
        <v>19</v>
      </c>
      <c r="J15" s="107"/>
      <c r="K15" s="109"/>
      <c r="L15" s="32">
        <v>0</v>
      </c>
      <c r="M15" s="32"/>
      <c r="N15" s="109"/>
      <c r="O15" s="57">
        <f t="shared" si="0"/>
        <v>0</v>
      </c>
      <c r="P15" s="25"/>
      <c r="Q15" s="110"/>
      <c r="R15" s="21">
        <v>0</v>
      </c>
      <c r="S15" s="2"/>
    </row>
    <row r="16" spans="1:29" s="9" customFormat="1" x14ac:dyDescent="0.2">
      <c r="A16" s="7">
        <v>7</v>
      </c>
      <c r="B16" s="18"/>
      <c r="C16" s="108"/>
      <c r="D16" s="76"/>
      <c r="E16" s="108"/>
      <c r="F16" s="78"/>
      <c r="G16" s="79"/>
      <c r="H16" s="29" t="s">
        <v>20</v>
      </c>
      <c r="I16" s="29" t="s">
        <v>19</v>
      </c>
      <c r="J16" s="107"/>
      <c r="K16" s="109"/>
      <c r="L16" s="32">
        <v>0</v>
      </c>
      <c r="M16" s="32"/>
      <c r="N16" s="109"/>
      <c r="O16" s="57">
        <f t="shared" si="0"/>
        <v>0</v>
      </c>
      <c r="P16" s="25"/>
      <c r="Q16" s="110"/>
      <c r="R16" s="21">
        <v>0</v>
      </c>
      <c r="S16" s="2"/>
    </row>
    <row r="17" spans="1:19" s="9" customFormat="1" x14ac:dyDescent="0.2">
      <c r="A17" s="7">
        <v>8</v>
      </c>
      <c r="B17" s="18"/>
      <c r="C17" s="108"/>
      <c r="D17" s="76"/>
      <c r="E17" s="108"/>
      <c r="F17" s="78"/>
      <c r="G17" s="79"/>
      <c r="H17" s="29" t="s">
        <v>20</v>
      </c>
      <c r="I17" s="29" t="s">
        <v>19</v>
      </c>
      <c r="J17" s="107"/>
      <c r="K17" s="109"/>
      <c r="L17" s="32">
        <v>0</v>
      </c>
      <c r="M17" s="32"/>
      <c r="N17" s="109"/>
      <c r="O17" s="57">
        <f t="shared" si="0"/>
        <v>0</v>
      </c>
      <c r="P17" s="25"/>
      <c r="Q17" s="110"/>
      <c r="R17" s="21">
        <v>0</v>
      </c>
      <c r="S17" s="2"/>
    </row>
    <row r="18" spans="1:19" s="9" customFormat="1" x14ac:dyDescent="0.2">
      <c r="A18" s="7">
        <v>9</v>
      </c>
      <c r="B18" s="18"/>
      <c r="C18" s="108"/>
      <c r="D18" s="76"/>
      <c r="E18" s="108"/>
      <c r="F18" s="78"/>
      <c r="G18" s="79"/>
      <c r="H18" s="29" t="s">
        <v>20</v>
      </c>
      <c r="I18" s="29" t="s">
        <v>19</v>
      </c>
      <c r="J18" s="107"/>
      <c r="K18" s="109"/>
      <c r="L18" s="32">
        <v>0</v>
      </c>
      <c r="M18" s="32"/>
      <c r="N18" s="109"/>
      <c r="O18" s="57">
        <f t="shared" si="0"/>
        <v>0</v>
      </c>
      <c r="P18" s="25"/>
      <c r="Q18" s="110"/>
      <c r="R18" s="21">
        <v>0</v>
      </c>
      <c r="S18" s="2"/>
    </row>
    <row r="19" spans="1:19" s="9" customFormat="1" x14ac:dyDescent="0.2">
      <c r="A19" s="7">
        <v>10</v>
      </c>
      <c r="B19" s="18"/>
      <c r="C19" s="108"/>
      <c r="D19" s="76"/>
      <c r="E19" s="108"/>
      <c r="F19" s="78"/>
      <c r="G19" s="79"/>
      <c r="H19" s="29" t="s">
        <v>20</v>
      </c>
      <c r="I19" s="29" t="s">
        <v>19</v>
      </c>
      <c r="J19" s="107"/>
      <c r="K19" s="109"/>
      <c r="L19" s="32">
        <v>0</v>
      </c>
      <c r="M19" s="32"/>
      <c r="N19" s="109"/>
      <c r="O19" s="57">
        <f t="shared" si="0"/>
        <v>0</v>
      </c>
      <c r="P19" s="25"/>
      <c r="Q19" s="110"/>
      <c r="R19" s="21">
        <v>0</v>
      </c>
      <c r="S19" s="2"/>
    </row>
    <row r="20" spans="1:19" s="9" customFormat="1" x14ac:dyDescent="0.2">
      <c r="A20" s="7">
        <v>11</v>
      </c>
      <c r="B20" s="18"/>
      <c r="C20" s="108"/>
      <c r="D20" s="76"/>
      <c r="E20" s="108"/>
      <c r="F20" s="78"/>
      <c r="G20" s="79"/>
      <c r="H20" s="29" t="s">
        <v>20</v>
      </c>
      <c r="I20" s="29" t="s">
        <v>19</v>
      </c>
      <c r="J20" s="107"/>
      <c r="K20" s="109"/>
      <c r="L20" s="32">
        <v>0</v>
      </c>
      <c r="M20" s="32"/>
      <c r="N20" s="109"/>
      <c r="O20" s="57">
        <f t="shared" si="0"/>
        <v>0</v>
      </c>
      <c r="P20" s="25"/>
      <c r="Q20" s="110"/>
      <c r="R20" s="21">
        <v>0</v>
      </c>
      <c r="S20" s="2"/>
    </row>
    <row r="21" spans="1:19" s="9" customFormat="1" x14ac:dyDescent="0.2">
      <c r="A21" s="7">
        <v>12</v>
      </c>
      <c r="B21" s="18"/>
      <c r="C21" s="108"/>
      <c r="D21" s="76"/>
      <c r="E21" s="108"/>
      <c r="F21" s="78"/>
      <c r="G21" s="79"/>
      <c r="H21" s="29" t="s">
        <v>20</v>
      </c>
      <c r="I21" s="29" t="s">
        <v>19</v>
      </c>
      <c r="J21" s="107"/>
      <c r="K21" s="109"/>
      <c r="L21" s="32">
        <v>0</v>
      </c>
      <c r="M21" s="32"/>
      <c r="N21" s="109"/>
      <c r="O21" s="57">
        <f t="shared" si="0"/>
        <v>0</v>
      </c>
      <c r="P21" s="25"/>
      <c r="Q21" s="110"/>
      <c r="R21" s="21">
        <v>0</v>
      </c>
      <c r="S21" s="2"/>
    </row>
    <row r="22" spans="1:19" s="9" customFormat="1" x14ac:dyDescent="0.2">
      <c r="A22" s="7">
        <v>13</v>
      </c>
      <c r="B22" s="18"/>
      <c r="C22" s="108"/>
      <c r="D22" s="76"/>
      <c r="E22" s="108"/>
      <c r="F22" s="78"/>
      <c r="G22" s="79"/>
      <c r="H22" s="29" t="s">
        <v>20</v>
      </c>
      <c r="I22" s="29" t="s">
        <v>19</v>
      </c>
      <c r="J22" s="107"/>
      <c r="K22" s="109"/>
      <c r="L22" s="32">
        <v>0</v>
      </c>
      <c r="M22" s="32"/>
      <c r="N22" s="109"/>
      <c r="O22" s="57">
        <f t="shared" si="0"/>
        <v>0</v>
      </c>
      <c r="P22" s="25"/>
      <c r="Q22" s="110"/>
      <c r="R22" s="21">
        <v>0</v>
      </c>
      <c r="S22" s="2"/>
    </row>
    <row r="23" spans="1:19" s="9" customFormat="1" x14ac:dyDescent="0.2">
      <c r="A23" s="7">
        <v>14</v>
      </c>
      <c r="B23" s="18"/>
      <c r="C23" s="108"/>
      <c r="D23" s="76"/>
      <c r="E23" s="108"/>
      <c r="F23" s="78"/>
      <c r="G23" s="79"/>
      <c r="H23" s="29" t="s">
        <v>20</v>
      </c>
      <c r="I23" s="29" t="s">
        <v>19</v>
      </c>
      <c r="J23" s="107"/>
      <c r="K23" s="109"/>
      <c r="L23" s="32">
        <v>0</v>
      </c>
      <c r="M23" s="32"/>
      <c r="N23" s="109"/>
      <c r="O23" s="57">
        <f t="shared" si="0"/>
        <v>0</v>
      </c>
      <c r="P23" s="25"/>
      <c r="Q23" s="110"/>
      <c r="R23" s="21">
        <v>0</v>
      </c>
      <c r="S23" s="2"/>
    </row>
    <row r="24" spans="1:19" s="9" customFormat="1" x14ac:dyDescent="0.2">
      <c r="A24" s="7">
        <v>15</v>
      </c>
      <c r="B24" s="18"/>
      <c r="C24" s="108"/>
      <c r="D24" s="76"/>
      <c r="E24" s="108"/>
      <c r="F24" s="78"/>
      <c r="G24" s="79"/>
      <c r="H24" s="29" t="s">
        <v>20</v>
      </c>
      <c r="I24" s="29" t="s">
        <v>19</v>
      </c>
      <c r="J24" s="107"/>
      <c r="K24" s="109"/>
      <c r="L24" s="32">
        <v>0</v>
      </c>
      <c r="M24" s="32"/>
      <c r="N24" s="109"/>
      <c r="O24" s="57">
        <f t="shared" si="0"/>
        <v>0</v>
      </c>
      <c r="P24" s="25"/>
      <c r="Q24" s="110"/>
      <c r="R24" s="21">
        <v>0</v>
      </c>
      <c r="S24" s="2"/>
    </row>
    <row r="25" spans="1:19" s="9" customFormat="1" x14ac:dyDescent="0.2">
      <c r="A25" s="7">
        <v>16</v>
      </c>
      <c r="B25" s="18"/>
      <c r="C25" s="108"/>
      <c r="D25" s="76"/>
      <c r="E25" s="108"/>
      <c r="F25" s="78"/>
      <c r="G25" s="79"/>
      <c r="H25" s="29" t="s">
        <v>20</v>
      </c>
      <c r="I25" s="29" t="s">
        <v>19</v>
      </c>
      <c r="J25" s="107"/>
      <c r="K25" s="109"/>
      <c r="L25" s="32">
        <v>0</v>
      </c>
      <c r="M25" s="32"/>
      <c r="N25" s="109"/>
      <c r="O25" s="57">
        <f t="shared" si="0"/>
        <v>0</v>
      </c>
      <c r="P25" s="25"/>
      <c r="Q25" s="110"/>
      <c r="R25" s="21">
        <v>0</v>
      </c>
      <c r="S25" s="2"/>
    </row>
    <row r="26" spans="1:19" s="9" customFormat="1" x14ac:dyDescent="0.2">
      <c r="A26" s="7">
        <v>17</v>
      </c>
      <c r="B26" s="18"/>
      <c r="C26" s="108"/>
      <c r="D26" s="76"/>
      <c r="E26" s="108"/>
      <c r="F26" s="78"/>
      <c r="G26" s="79"/>
      <c r="H26" s="29" t="s">
        <v>20</v>
      </c>
      <c r="I26" s="29" t="s">
        <v>19</v>
      </c>
      <c r="J26" s="107"/>
      <c r="K26" s="109"/>
      <c r="L26" s="32">
        <v>0</v>
      </c>
      <c r="M26" s="32"/>
      <c r="N26" s="109"/>
      <c r="O26" s="57">
        <f t="shared" si="0"/>
        <v>0</v>
      </c>
      <c r="P26" s="25"/>
      <c r="Q26" s="110"/>
      <c r="R26" s="21">
        <v>0</v>
      </c>
      <c r="S26" s="2"/>
    </row>
    <row r="27" spans="1:19" s="9" customFormat="1" x14ac:dyDescent="0.2">
      <c r="A27" s="7">
        <v>18</v>
      </c>
      <c r="B27" s="18"/>
      <c r="C27" s="108"/>
      <c r="D27" s="76"/>
      <c r="E27" s="108"/>
      <c r="F27" s="78"/>
      <c r="G27" s="79"/>
      <c r="H27" s="29" t="s">
        <v>20</v>
      </c>
      <c r="I27" s="29" t="s">
        <v>19</v>
      </c>
      <c r="J27" s="107"/>
      <c r="K27" s="109"/>
      <c r="L27" s="32">
        <v>0</v>
      </c>
      <c r="M27" s="32"/>
      <c r="N27" s="109"/>
      <c r="O27" s="57">
        <f t="shared" si="0"/>
        <v>0</v>
      </c>
      <c r="P27" s="25"/>
      <c r="Q27" s="110"/>
      <c r="R27" s="21">
        <v>0</v>
      </c>
      <c r="S27" s="2"/>
    </row>
    <row r="28" spans="1:19" s="9" customFormat="1" x14ac:dyDescent="0.2">
      <c r="A28" s="7">
        <v>19</v>
      </c>
      <c r="B28" s="18"/>
      <c r="C28" s="108"/>
      <c r="D28" s="76"/>
      <c r="E28" s="108"/>
      <c r="F28" s="78"/>
      <c r="G28" s="79"/>
      <c r="H28" s="29" t="s">
        <v>20</v>
      </c>
      <c r="I28" s="29" t="s">
        <v>19</v>
      </c>
      <c r="J28" s="107"/>
      <c r="K28" s="109"/>
      <c r="L28" s="32">
        <v>0</v>
      </c>
      <c r="M28" s="32"/>
      <c r="N28" s="109"/>
      <c r="O28" s="57">
        <f t="shared" si="0"/>
        <v>0</v>
      </c>
      <c r="P28" s="25"/>
      <c r="Q28" s="110"/>
      <c r="R28" s="21">
        <v>0</v>
      </c>
      <c r="S28" s="2"/>
    </row>
    <row r="29" spans="1:19" s="9" customFormat="1" x14ac:dyDescent="0.2">
      <c r="A29" s="7">
        <v>20</v>
      </c>
      <c r="B29" s="18"/>
      <c r="C29" s="108"/>
      <c r="D29" s="76"/>
      <c r="E29" s="108"/>
      <c r="F29" s="78"/>
      <c r="G29" s="79"/>
      <c r="H29" s="29" t="s">
        <v>20</v>
      </c>
      <c r="I29" s="29" t="s">
        <v>19</v>
      </c>
      <c r="J29" s="107"/>
      <c r="K29" s="109"/>
      <c r="L29" s="32">
        <v>0</v>
      </c>
      <c r="M29" s="32"/>
      <c r="N29" s="109"/>
      <c r="O29" s="57">
        <f t="shared" si="0"/>
        <v>0</v>
      </c>
      <c r="P29" s="25"/>
      <c r="Q29" s="110"/>
      <c r="R29" s="21">
        <v>0</v>
      </c>
      <c r="S29" s="2"/>
    </row>
    <row r="30" spans="1:19" s="9" customFormat="1" x14ac:dyDescent="0.2">
      <c r="A30" s="7">
        <v>21</v>
      </c>
      <c r="B30" s="18"/>
      <c r="C30" s="108"/>
      <c r="D30" s="76"/>
      <c r="E30" s="108"/>
      <c r="F30" s="78"/>
      <c r="G30" s="79"/>
      <c r="H30" s="29" t="s">
        <v>20</v>
      </c>
      <c r="I30" s="29" t="s">
        <v>19</v>
      </c>
      <c r="J30" s="107"/>
      <c r="K30" s="109"/>
      <c r="L30" s="32">
        <v>0</v>
      </c>
      <c r="M30" s="32"/>
      <c r="N30" s="109"/>
      <c r="O30" s="57">
        <f t="shared" si="0"/>
        <v>0</v>
      </c>
      <c r="P30" s="25"/>
      <c r="Q30" s="110"/>
      <c r="R30" s="21">
        <v>0</v>
      </c>
      <c r="S30" s="2"/>
    </row>
    <row r="31" spans="1:19" s="9" customFormat="1" x14ac:dyDescent="0.2">
      <c r="A31" s="7">
        <v>22</v>
      </c>
      <c r="B31" s="18"/>
      <c r="C31" s="108"/>
      <c r="D31" s="76"/>
      <c r="E31" s="108"/>
      <c r="F31" s="78"/>
      <c r="G31" s="79"/>
      <c r="H31" s="29" t="s">
        <v>20</v>
      </c>
      <c r="I31" s="29" t="s">
        <v>19</v>
      </c>
      <c r="J31" s="107"/>
      <c r="K31" s="109"/>
      <c r="L31" s="32">
        <v>0</v>
      </c>
      <c r="M31" s="32"/>
      <c r="N31" s="109"/>
      <c r="O31" s="57">
        <f t="shared" si="0"/>
        <v>0</v>
      </c>
      <c r="P31" s="25"/>
      <c r="Q31" s="110"/>
      <c r="R31" s="21">
        <v>0</v>
      </c>
      <c r="S31" s="2"/>
    </row>
    <row r="32" spans="1:19" s="9" customFormat="1" x14ac:dyDescent="0.2">
      <c r="A32" s="7">
        <v>23</v>
      </c>
      <c r="B32" s="18"/>
      <c r="C32" s="108"/>
      <c r="D32" s="76"/>
      <c r="E32" s="108"/>
      <c r="F32" s="78"/>
      <c r="G32" s="79"/>
      <c r="H32" s="29" t="s">
        <v>20</v>
      </c>
      <c r="I32" s="29" t="s">
        <v>19</v>
      </c>
      <c r="J32" s="107"/>
      <c r="K32" s="109"/>
      <c r="L32" s="32">
        <v>0</v>
      </c>
      <c r="M32" s="32"/>
      <c r="N32" s="109"/>
      <c r="O32" s="57">
        <f t="shared" si="0"/>
        <v>0</v>
      </c>
      <c r="P32" s="25"/>
      <c r="Q32" s="110"/>
      <c r="R32" s="21">
        <v>0</v>
      </c>
      <c r="S32" s="2"/>
    </row>
    <row r="33" spans="1:19" s="9" customFormat="1" x14ac:dyDescent="0.2">
      <c r="A33" s="7">
        <v>24</v>
      </c>
      <c r="B33" s="18"/>
      <c r="C33" s="108"/>
      <c r="D33" s="76"/>
      <c r="E33" s="108"/>
      <c r="F33" s="80"/>
      <c r="G33" s="114"/>
      <c r="H33" s="29" t="s">
        <v>20</v>
      </c>
      <c r="I33" s="29" t="s">
        <v>19</v>
      </c>
      <c r="J33" s="107"/>
      <c r="K33" s="109"/>
      <c r="L33" s="32">
        <v>0</v>
      </c>
      <c r="M33" s="32"/>
      <c r="N33" s="109"/>
      <c r="O33" s="57">
        <f t="shared" si="0"/>
        <v>0</v>
      </c>
      <c r="P33" s="25"/>
      <c r="Q33" s="110"/>
      <c r="R33" s="21">
        <v>0</v>
      </c>
      <c r="S33" s="2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  <mergeCell ref="A6:A8"/>
    <mergeCell ref="B6:C6"/>
    <mergeCell ref="D6:G6"/>
    <mergeCell ref="H6:H8"/>
    <mergeCell ref="I6:I8"/>
  </mergeCells>
  <pageMargins left="0.7" right="0.7" top="0.75" bottom="0.75" header="0.3" footer="0.3"/>
</worksheet>
</file>

<file path=xl/worksheets/sheet2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2ACB13-D02C-4700-9DE4-173D1F6C0EC7}">
  <dimension ref="A1:AC33"/>
  <sheetViews>
    <sheetView workbookViewId="0">
      <selection sqref="A1:XFD1048576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/>
      <c r="C10" s="108"/>
      <c r="D10" s="76"/>
      <c r="E10" s="108"/>
      <c r="F10" s="80"/>
      <c r="G10" s="79"/>
      <c r="H10" s="29" t="s">
        <v>20</v>
      </c>
      <c r="I10" s="29" t="s">
        <v>19</v>
      </c>
      <c r="J10" s="107"/>
      <c r="K10" s="109"/>
      <c r="L10" s="32">
        <v>0</v>
      </c>
      <c r="M10" s="32"/>
      <c r="N10" s="109"/>
      <c r="O10" s="57">
        <f t="shared" ref="O10:O33" si="0">G10</f>
        <v>0</v>
      </c>
      <c r="P10" s="25"/>
      <c r="Q10" s="110"/>
      <c r="R10" s="21">
        <v>0</v>
      </c>
      <c r="S10" s="2"/>
    </row>
    <row r="11" spans="1:29" s="9" customFormat="1" x14ac:dyDescent="0.2">
      <c r="A11" s="7">
        <v>2</v>
      </c>
      <c r="B11" s="18"/>
      <c r="C11" s="108"/>
      <c r="D11" s="76"/>
      <c r="E11" s="108"/>
      <c r="F11" s="78"/>
      <c r="G11" s="79"/>
      <c r="H11" s="29" t="s">
        <v>20</v>
      </c>
      <c r="I11" s="29" t="s">
        <v>19</v>
      </c>
      <c r="J11" s="107"/>
      <c r="K11" s="109"/>
      <c r="L11" s="32">
        <v>0</v>
      </c>
      <c r="M11" s="32"/>
      <c r="N11" s="109"/>
      <c r="O11" s="57">
        <f t="shared" si="0"/>
        <v>0</v>
      </c>
      <c r="P11" s="25"/>
      <c r="Q11" s="110"/>
      <c r="R11" s="21">
        <v>0</v>
      </c>
      <c r="S11" s="2"/>
    </row>
    <row r="12" spans="1:29" s="9" customFormat="1" x14ac:dyDescent="0.2">
      <c r="A12" s="7">
        <v>3</v>
      </c>
      <c r="B12" s="18"/>
      <c r="C12" s="108"/>
      <c r="D12" s="76"/>
      <c r="E12" s="108"/>
      <c r="F12" s="78"/>
      <c r="G12" s="79"/>
      <c r="H12" s="29" t="s">
        <v>20</v>
      </c>
      <c r="I12" s="29" t="s">
        <v>19</v>
      </c>
      <c r="J12" s="107"/>
      <c r="K12" s="109"/>
      <c r="L12" s="32">
        <v>0</v>
      </c>
      <c r="M12" s="32"/>
      <c r="N12" s="109"/>
      <c r="O12" s="57">
        <f t="shared" si="0"/>
        <v>0</v>
      </c>
      <c r="P12" s="25"/>
      <c r="Q12" s="110"/>
      <c r="R12" s="21">
        <v>0</v>
      </c>
      <c r="S12" s="2"/>
    </row>
    <row r="13" spans="1:29" s="9" customFormat="1" x14ac:dyDescent="0.2">
      <c r="A13" s="7">
        <v>4</v>
      </c>
      <c r="B13" s="18"/>
      <c r="C13" s="108"/>
      <c r="D13" s="76"/>
      <c r="E13" s="108"/>
      <c r="F13" s="78"/>
      <c r="G13" s="79"/>
      <c r="H13" s="29" t="s">
        <v>20</v>
      </c>
      <c r="I13" s="29" t="s">
        <v>19</v>
      </c>
      <c r="J13" s="107"/>
      <c r="K13" s="109"/>
      <c r="L13" s="32">
        <v>0</v>
      </c>
      <c r="M13" s="32"/>
      <c r="N13" s="109"/>
      <c r="O13" s="57">
        <f t="shared" si="0"/>
        <v>0</v>
      </c>
      <c r="P13" s="25"/>
      <c r="Q13" s="110"/>
      <c r="R13" s="21">
        <v>0</v>
      </c>
      <c r="S13" s="2"/>
    </row>
    <row r="14" spans="1:29" s="9" customFormat="1" x14ac:dyDescent="0.2">
      <c r="A14" s="7">
        <v>5</v>
      </c>
      <c r="B14" s="18"/>
      <c r="C14" s="108"/>
      <c r="D14" s="76"/>
      <c r="E14" s="108"/>
      <c r="F14" s="78"/>
      <c r="G14" s="79"/>
      <c r="H14" s="29" t="s">
        <v>20</v>
      </c>
      <c r="I14" s="29" t="s">
        <v>19</v>
      </c>
      <c r="J14" s="107"/>
      <c r="K14" s="109"/>
      <c r="L14" s="32">
        <v>0</v>
      </c>
      <c r="M14" s="32"/>
      <c r="N14" s="109"/>
      <c r="O14" s="57">
        <f t="shared" si="0"/>
        <v>0</v>
      </c>
      <c r="P14" s="25"/>
      <c r="Q14" s="110"/>
      <c r="R14" s="21">
        <v>0</v>
      </c>
      <c r="S14" s="2"/>
    </row>
    <row r="15" spans="1:29" s="9" customFormat="1" x14ac:dyDescent="0.2">
      <c r="A15" s="7">
        <v>6</v>
      </c>
      <c r="B15" s="18"/>
      <c r="C15" s="108"/>
      <c r="D15" s="76"/>
      <c r="E15" s="108"/>
      <c r="F15" s="78"/>
      <c r="G15" s="79"/>
      <c r="H15" s="29" t="s">
        <v>20</v>
      </c>
      <c r="I15" s="29" t="s">
        <v>19</v>
      </c>
      <c r="J15" s="107"/>
      <c r="K15" s="109"/>
      <c r="L15" s="32">
        <v>0</v>
      </c>
      <c r="M15" s="32"/>
      <c r="N15" s="109"/>
      <c r="O15" s="57">
        <f t="shared" si="0"/>
        <v>0</v>
      </c>
      <c r="P15" s="25"/>
      <c r="Q15" s="110"/>
      <c r="R15" s="21">
        <v>0</v>
      </c>
      <c r="S15" s="2"/>
    </row>
    <row r="16" spans="1:29" s="9" customFormat="1" x14ac:dyDescent="0.2">
      <c r="A16" s="7">
        <v>7</v>
      </c>
      <c r="B16" s="18"/>
      <c r="C16" s="108"/>
      <c r="D16" s="76"/>
      <c r="E16" s="108"/>
      <c r="F16" s="78"/>
      <c r="G16" s="79"/>
      <c r="H16" s="29" t="s">
        <v>20</v>
      </c>
      <c r="I16" s="29" t="s">
        <v>19</v>
      </c>
      <c r="J16" s="107"/>
      <c r="K16" s="109"/>
      <c r="L16" s="32">
        <v>0</v>
      </c>
      <c r="M16" s="32"/>
      <c r="N16" s="109"/>
      <c r="O16" s="57">
        <f t="shared" si="0"/>
        <v>0</v>
      </c>
      <c r="P16" s="25"/>
      <c r="Q16" s="110"/>
      <c r="R16" s="21">
        <v>0</v>
      </c>
      <c r="S16" s="2"/>
    </row>
    <row r="17" spans="1:19" s="9" customFormat="1" x14ac:dyDescent="0.2">
      <c r="A17" s="7">
        <v>8</v>
      </c>
      <c r="B17" s="18"/>
      <c r="C17" s="108"/>
      <c r="D17" s="76"/>
      <c r="E17" s="108"/>
      <c r="F17" s="78"/>
      <c r="G17" s="79"/>
      <c r="H17" s="29" t="s">
        <v>20</v>
      </c>
      <c r="I17" s="29" t="s">
        <v>19</v>
      </c>
      <c r="J17" s="107"/>
      <c r="K17" s="109"/>
      <c r="L17" s="32">
        <v>0</v>
      </c>
      <c r="M17" s="32"/>
      <c r="N17" s="109"/>
      <c r="O17" s="57">
        <f t="shared" si="0"/>
        <v>0</v>
      </c>
      <c r="P17" s="25"/>
      <c r="Q17" s="110"/>
      <c r="R17" s="21">
        <v>0</v>
      </c>
      <c r="S17" s="2"/>
    </row>
    <row r="18" spans="1:19" s="9" customFormat="1" x14ac:dyDescent="0.2">
      <c r="A18" s="7">
        <v>9</v>
      </c>
      <c r="B18" s="18"/>
      <c r="C18" s="108"/>
      <c r="D18" s="76"/>
      <c r="E18" s="108"/>
      <c r="F18" s="78"/>
      <c r="G18" s="79"/>
      <c r="H18" s="29" t="s">
        <v>20</v>
      </c>
      <c r="I18" s="29" t="s">
        <v>19</v>
      </c>
      <c r="J18" s="107"/>
      <c r="K18" s="109"/>
      <c r="L18" s="32">
        <v>0</v>
      </c>
      <c r="M18" s="32"/>
      <c r="N18" s="109"/>
      <c r="O18" s="57">
        <f t="shared" si="0"/>
        <v>0</v>
      </c>
      <c r="P18" s="25"/>
      <c r="Q18" s="110"/>
      <c r="R18" s="21">
        <v>0</v>
      </c>
      <c r="S18" s="2"/>
    </row>
    <row r="19" spans="1:19" s="9" customFormat="1" x14ac:dyDescent="0.2">
      <c r="A19" s="7">
        <v>10</v>
      </c>
      <c r="B19" s="18"/>
      <c r="C19" s="108"/>
      <c r="D19" s="76"/>
      <c r="E19" s="108"/>
      <c r="F19" s="78"/>
      <c r="G19" s="79"/>
      <c r="H19" s="29" t="s">
        <v>20</v>
      </c>
      <c r="I19" s="29" t="s">
        <v>19</v>
      </c>
      <c r="J19" s="107"/>
      <c r="K19" s="109"/>
      <c r="L19" s="32">
        <v>0</v>
      </c>
      <c r="M19" s="32"/>
      <c r="N19" s="109"/>
      <c r="O19" s="57">
        <f t="shared" si="0"/>
        <v>0</v>
      </c>
      <c r="P19" s="25"/>
      <c r="Q19" s="110"/>
      <c r="R19" s="21">
        <v>0</v>
      </c>
      <c r="S19" s="2"/>
    </row>
    <row r="20" spans="1:19" s="9" customFormat="1" x14ac:dyDescent="0.2">
      <c r="A20" s="7">
        <v>11</v>
      </c>
      <c r="B20" s="18"/>
      <c r="C20" s="108"/>
      <c r="D20" s="76"/>
      <c r="E20" s="108"/>
      <c r="F20" s="78"/>
      <c r="G20" s="79"/>
      <c r="H20" s="29" t="s">
        <v>20</v>
      </c>
      <c r="I20" s="29" t="s">
        <v>19</v>
      </c>
      <c r="J20" s="107"/>
      <c r="K20" s="109"/>
      <c r="L20" s="32">
        <v>0</v>
      </c>
      <c r="M20" s="32"/>
      <c r="N20" s="109"/>
      <c r="O20" s="57">
        <f t="shared" si="0"/>
        <v>0</v>
      </c>
      <c r="P20" s="25"/>
      <c r="Q20" s="110"/>
      <c r="R20" s="21">
        <v>0</v>
      </c>
      <c r="S20" s="2"/>
    </row>
    <row r="21" spans="1:19" s="9" customFormat="1" x14ac:dyDescent="0.2">
      <c r="A21" s="7">
        <v>12</v>
      </c>
      <c r="B21" s="18"/>
      <c r="C21" s="108"/>
      <c r="D21" s="76"/>
      <c r="E21" s="108"/>
      <c r="F21" s="78"/>
      <c r="G21" s="79"/>
      <c r="H21" s="29" t="s">
        <v>20</v>
      </c>
      <c r="I21" s="29" t="s">
        <v>19</v>
      </c>
      <c r="J21" s="107"/>
      <c r="K21" s="109"/>
      <c r="L21" s="32">
        <v>0</v>
      </c>
      <c r="M21" s="32"/>
      <c r="N21" s="109"/>
      <c r="O21" s="57">
        <f t="shared" si="0"/>
        <v>0</v>
      </c>
      <c r="P21" s="25"/>
      <c r="Q21" s="110"/>
      <c r="R21" s="21">
        <v>0</v>
      </c>
      <c r="S21" s="2"/>
    </row>
    <row r="22" spans="1:19" s="9" customFormat="1" x14ac:dyDescent="0.2">
      <c r="A22" s="7">
        <v>13</v>
      </c>
      <c r="B22" s="18"/>
      <c r="C22" s="108"/>
      <c r="D22" s="76"/>
      <c r="E22" s="108"/>
      <c r="F22" s="78"/>
      <c r="G22" s="79"/>
      <c r="H22" s="29" t="s">
        <v>20</v>
      </c>
      <c r="I22" s="29" t="s">
        <v>19</v>
      </c>
      <c r="J22" s="107"/>
      <c r="K22" s="109"/>
      <c r="L22" s="32">
        <v>0</v>
      </c>
      <c r="M22" s="32"/>
      <c r="N22" s="109"/>
      <c r="O22" s="57">
        <f t="shared" si="0"/>
        <v>0</v>
      </c>
      <c r="P22" s="25"/>
      <c r="Q22" s="110"/>
      <c r="R22" s="21">
        <v>0</v>
      </c>
      <c r="S22" s="2"/>
    </row>
    <row r="23" spans="1:19" s="9" customFormat="1" x14ac:dyDescent="0.2">
      <c r="A23" s="7">
        <v>14</v>
      </c>
      <c r="B23" s="18"/>
      <c r="C23" s="108"/>
      <c r="D23" s="76"/>
      <c r="E23" s="108"/>
      <c r="F23" s="78"/>
      <c r="G23" s="79"/>
      <c r="H23" s="29" t="s">
        <v>20</v>
      </c>
      <c r="I23" s="29" t="s">
        <v>19</v>
      </c>
      <c r="J23" s="107"/>
      <c r="K23" s="109"/>
      <c r="L23" s="32">
        <v>0</v>
      </c>
      <c r="M23" s="32"/>
      <c r="N23" s="109"/>
      <c r="O23" s="57">
        <f t="shared" si="0"/>
        <v>0</v>
      </c>
      <c r="P23" s="25"/>
      <c r="Q23" s="110"/>
      <c r="R23" s="21">
        <v>0</v>
      </c>
      <c r="S23" s="2"/>
    </row>
    <row r="24" spans="1:19" s="9" customFormat="1" x14ac:dyDescent="0.2">
      <c r="A24" s="7">
        <v>15</v>
      </c>
      <c r="B24" s="18"/>
      <c r="C24" s="108"/>
      <c r="D24" s="76"/>
      <c r="E24" s="108"/>
      <c r="F24" s="78"/>
      <c r="G24" s="79"/>
      <c r="H24" s="29" t="s">
        <v>20</v>
      </c>
      <c r="I24" s="29" t="s">
        <v>19</v>
      </c>
      <c r="J24" s="107"/>
      <c r="K24" s="109"/>
      <c r="L24" s="32">
        <v>0</v>
      </c>
      <c r="M24" s="32"/>
      <c r="N24" s="109"/>
      <c r="O24" s="57">
        <f t="shared" si="0"/>
        <v>0</v>
      </c>
      <c r="P24" s="25"/>
      <c r="Q24" s="110"/>
      <c r="R24" s="21">
        <v>0</v>
      </c>
      <c r="S24" s="2"/>
    </row>
    <row r="25" spans="1:19" s="9" customFormat="1" x14ac:dyDescent="0.2">
      <c r="A25" s="7">
        <v>16</v>
      </c>
      <c r="B25" s="18"/>
      <c r="C25" s="108"/>
      <c r="D25" s="76"/>
      <c r="E25" s="108"/>
      <c r="F25" s="78"/>
      <c r="G25" s="79"/>
      <c r="H25" s="29" t="s">
        <v>20</v>
      </c>
      <c r="I25" s="29" t="s">
        <v>19</v>
      </c>
      <c r="J25" s="107"/>
      <c r="K25" s="109"/>
      <c r="L25" s="32">
        <v>0</v>
      </c>
      <c r="M25" s="32"/>
      <c r="N25" s="109"/>
      <c r="O25" s="57">
        <f t="shared" si="0"/>
        <v>0</v>
      </c>
      <c r="P25" s="25"/>
      <c r="Q25" s="110"/>
      <c r="R25" s="21">
        <v>0</v>
      </c>
      <c r="S25" s="2"/>
    </row>
    <row r="26" spans="1:19" s="9" customFormat="1" x14ac:dyDescent="0.2">
      <c r="A26" s="7">
        <v>17</v>
      </c>
      <c r="B26" s="18"/>
      <c r="C26" s="108"/>
      <c r="D26" s="76"/>
      <c r="E26" s="108"/>
      <c r="F26" s="78"/>
      <c r="G26" s="79"/>
      <c r="H26" s="29" t="s">
        <v>20</v>
      </c>
      <c r="I26" s="29" t="s">
        <v>19</v>
      </c>
      <c r="J26" s="107"/>
      <c r="K26" s="109"/>
      <c r="L26" s="32">
        <v>0</v>
      </c>
      <c r="M26" s="32"/>
      <c r="N26" s="109"/>
      <c r="O26" s="57">
        <f t="shared" si="0"/>
        <v>0</v>
      </c>
      <c r="P26" s="25"/>
      <c r="Q26" s="110"/>
      <c r="R26" s="21">
        <v>0</v>
      </c>
      <c r="S26" s="2"/>
    </row>
    <row r="27" spans="1:19" s="9" customFormat="1" x14ac:dyDescent="0.2">
      <c r="A27" s="7">
        <v>18</v>
      </c>
      <c r="B27" s="18"/>
      <c r="C27" s="108"/>
      <c r="D27" s="76"/>
      <c r="E27" s="108"/>
      <c r="F27" s="78"/>
      <c r="G27" s="79"/>
      <c r="H27" s="29" t="s">
        <v>20</v>
      </c>
      <c r="I27" s="29" t="s">
        <v>19</v>
      </c>
      <c r="J27" s="107"/>
      <c r="K27" s="109"/>
      <c r="L27" s="32">
        <v>0</v>
      </c>
      <c r="M27" s="32"/>
      <c r="N27" s="109"/>
      <c r="O27" s="57">
        <f t="shared" si="0"/>
        <v>0</v>
      </c>
      <c r="P27" s="25"/>
      <c r="Q27" s="110"/>
      <c r="R27" s="21">
        <v>0</v>
      </c>
      <c r="S27" s="2"/>
    </row>
    <row r="28" spans="1:19" s="9" customFormat="1" x14ac:dyDescent="0.2">
      <c r="A28" s="7">
        <v>19</v>
      </c>
      <c r="B28" s="18"/>
      <c r="C28" s="108"/>
      <c r="D28" s="76"/>
      <c r="E28" s="108"/>
      <c r="F28" s="78"/>
      <c r="G28" s="79"/>
      <c r="H28" s="29" t="s">
        <v>20</v>
      </c>
      <c r="I28" s="29" t="s">
        <v>19</v>
      </c>
      <c r="J28" s="107"/>
      <c r="K28" s="109"/>
      <c r="L28" s="32">
        <v>0</v>
      </c>
      <c r="M28" s="32"/>
      <c r="N28" s="109"/>
      <c r="O28" s="57">
        <f t="shared" si="0"/>
        <v>0</v>
      </c>
      <c r="P28" s="25"/>
      <c r="Q28" s="110"/>
      <c r="R28" s="21">
        <v>0</v>
      </c>
      <c r="S28" s="2"/>
    </row>
    <row r="29" spans="1:19" s="9" customFormat="1" x14ac:dyDescent="0.2">
      <c r="A29" s="7">
        <v>20</v>
      </c>
      <c r="B29" s="18"/>
      <c r="C29" s="108"/>
      <c r="D29" s="76"/>
      <c r="E29" s="108"/>
      <c r="F29" s="78"/>
      <c r="G29" s="79"/>
      <c r="H29" s="29" t="s">
        <v>20</v>
      </c>
      <c r="I29" s="29" t="s">
        <v>19</v>
      </c>
      <c r="J29" s="107"/>
      <c r="K29" s="109"/>
      <c r="L29" s="32">
        <v>0</v>
      </c>
      <c r="M29" s="32"/>
      <c r="N29" s="109"/>
      <c r="O29" s="57">
        <f t="shared" si="0"/>
        <v>0</v>
      </c>
      <c r="P29" s="25"/>
      <c r="Q29" s="110"/>
      <c r="R29" s="21">
        <v>0</v>
      </c>
      <c r="S29" s="2"/>
    </row>
    <row r="30" spans="1:19" s="9" customFormat="1" x14ac:dyDescent="0.2">
      <c r="A30" s="7">
        <v>21</v>
      </c>
      <c r="B30" s="18"/>
      <c r="C30" s="108"/>
      <c r="D30" s="76"/>
      <c r="E30" s="108"/>
      <c r="F30" s="78"/>
      <c r="G30" s="79"/>
      <c r="H30" s="29" t="s">
        <v>20</v>
      </c>
      <c r="I30" s="29" t="s">
        <v>19</v>
      </c>
      <c r="J30" s="107"/>
      <c r="K30" s="109"/>
      <c r="L30" s="32">
        <v>0</v>
      </c>
      <c r="M30" s="32"/>
      <c r="N30" s="109"/>
      <c r="O30" s="57">
        <f t="shared" si="0"/>
        <v>0</v>
      </c>
      <c r="P30" s="25"/>
      <c r="Q30" s="110"/>
      <c r="R30" s="21">
        <v>0</v>
      </c>
      <c r="S30" s="2"/>
    </row>
    <row r="31" spans="1:19" s="9" customFormat="1" x14ac:dyDescent="0.2">
      <c r="A31" s="7">
        <v>22</v>
      </c>
      <c r="B31" s="18"/>
      <c r="C31" s="108"/>
      <c r="D31" s="76"/>
      <c r="E31" s="108"/>
      <c r="F31" s="78"/>
      <c r="G31" s="79"/>
      <c r="H31" s="29" t="s">
        <v>20</v>
      </c>
      <c r="I31" s="29" t="s">
        <v>19</v>
      </c>
      <c r="J31" s="107"/>
      <c r="K31" s="109"/>
      <c r="L31" s="32">
        <v>0</v>
      </c>
      <c r="M31" s="32"/>
      <c r="N31" s="109"/>
      <c r="O31" s="57">
        <f t="shared" si="0"/>
        <v>0</v>
      </c>
      <c r="P31" s="25"/>
      <c r="Q31" s="110"/>
      <c r="R31" s="21">
        <v>0</v>
      </c>
      <c r="S31" s="2"/>
    </row>
    <row r="32" spans="1:19" s="9" customFormat="1" x14ac:dyDescent="0.2">
      <c r="A32" s="7">
        <v>23</v>
      </c>
      <c r="B32" s="18"/>
      <c r="C32" s="108"/>
      <c r="D32" s="76"/>
      <c r="E32" s="108"/>
      <c r="F32" s="78"/>
      <c r="G32" s="79"/>
      <c r="H32" s="29" t="s">
        <v>20</v>
      </c>
      <c r="I32" s="29" t="s">
        <v>19</v>
      </c>
      <c r="J32" s="107"/>
      <c r="K32" s="109"/>
      <c r="L32" s="32">
        <v>0</v>
      </c>
      <c r="M32" s="32"/>
      <c r="N32" s="109"/>
      <c r="O32" s="57">
        <f t="shared" si="0"/>
        <v>0</v>
      </c>
      <c r="P32" s="25"/>
      <c r="Q32" s="110"/>
      <c r="R32" s="21">
        <v>0</v>
      </c>
      <c r="S32" s="2"/>
    </row>
    <row r="33" spans="1:19" s="9" customFormat="1" x14ac:dyDescent="0.2">
      <c r="A33" s="7">
        <v>24</v>
      </c>
      <c r="B33" s="18"/>
      <c r="C33" s="108"/>
      <c r="D33" s="76"/>
      <c r="E33" s="108"/>
      <c r="F33" s="80"/>
      <c r="G33" s="114"/>
      <c r="H33" s="29" t="s">
        <v>20</v>
      </c>
      <c r="I33" s="29" t="s">
        <v>19</v>
      </c>
      <c r="J33" s="107"/>
      <c r="K33" s="109"/>
      <c r="L33" s="32">
        <v>0</v>
      </c>
      <c r="M33" s="32"/>
      <c r="N33" s="109"/>
      <c r="O33" s="57">
        <f t="shared" si="0"/>
        <v>0</v>
      </c>
      <c r="P33" s="25"/>
      <c r="Q33" s="110"/>
      <c r="R33" s="21">
        <v>0</v>
      </c>
      <c r="S33" s="2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  <mergeCell ref="A6:A8"/>
    <mergeCell ref="B6:C6"/>
    <mergeCell ref="D6:G6"/>
    <mergeCell ref="H6:H8"/>
    <mergeCell ref="I6:I8"/>
  </mergeCells>
  <pageMargins left="0.7" right="0.7" top="0.75" bottom="0.75" header="0.3" footer="0.3"/>
</worksheet>
</file>

<file path=xl/worksheets/sheet2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AAD6D6-3C7D-43E8-93CE-0C194E8C8392}">
  <dimension ref="A1:AC33"/>
  <sheetViews>
    <sheetView workbookViewId="0">
      <selection sqref="A1:XFD1048576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/>
      <c r="C10" s="108"/>
      <c r="D10" s="76"/>
      <c r="E10" s="108"/>
      <c r="F10" s="80"/>
      <c r="G10" s="79"/>
      <c r="H10" s="29" t="s">
        <v>20</v>
      </c>
      <c r="I10" s="29" t="s">
        <v>19</v>
      </c>
      <c r="J10" s="107"/>
      <c r="K10" s="109"/>
      <c r="L10" s="32">
        <v>0</v>
      </c>
      <c r="M10" s="32"/>
      <c r="N10" s="109"/>
      <c r="O10" s="57">
        <f t="shared" ref="O10:O33" si="0">G10</f>
        <v>0</v>
      </c>
      <c r="P10" s="25"/>
      <c r="Q10" s="110"/>
      <c r="R10" s="21">
        <v>0</v>
      </c>
      <c r="S10" s="2"/>
    </row>
    <row r="11" spans="1:29" s="9" customFormat="1" x14ac:dyDescent="0.2">
      <c r="A11" s="7">
        <v>2</v>
      </c>
      <c r="B11" s="18"/>
      <c r="C11" s="108"/>
      <c r="D11" s="76"/>
      <c r="E11" s="108"/>
      <c r="F11" s="78"/>
      <c r="G11" s="79"/>
      <c r="H11" s="29" t="s">
        <v>20</v>
      </c>
      <c r="I11" s="29" t="s">
        <v>19</v>
      </c>
      <c r="J11" s="107"/>
      <c r="K11" s="109"/>
      <c r="L11" s="32">
        <v>0</v>
      </c>
      <c r="M11" s="32"/>
      <c r="N11" s="109"/>
      <c r="O11" s="57">
        <f t="shared" si="0"/>
        <v>0</v>
      </c>
      <c r="P11" s="25"/>
      <c r="Q11" s="110"/>
      <c r="R11" s="21">
        <v>0</v>
      </c>
      <c r="S11" s="2"/>
    </row>
    <row r="12" spans="1:29" s="9" customFormat="1" x14ac:dyDescent="0.2">
      <c r="A12" s="7">
        <v>3</v>
      </c>
      <c r="B12" s="18"/>
      <c r="C12" s="108"/>
      <c r="D12" s="76"/>
      <c r="E12" s="108"/>
      <c r="F12" s="78"/>
      <c r="G12" s="79"/>
      <c r="H12" s="29" t="s">
        <v>20</v>
      </c>
      <c r="I12" s="29" t="s">
        <v>19</v>
      </c>
      <c r="J12" s="107"/>
      <c r="K12" s="109"/>
      <c r="L12" s="32">
        <v>0</v>
      </c>
      <c r="M12" s="32"/>
      <c r="N12" s="109"/>
      <c r="O12" s="57">
        <f t="shared" si="0"/>
        <v>0</v>
      </c>
      <c r="P12" s="25"/>
      <c r="Q12" s="110"/>
      <c r="R12" s="21">
        <v>0</v>
      </c>
      <c r="S12" s="2"/>
    </row>
    <row r="13" spans="1:29" s="9" customFormat="1" x14ac:dyDescent="0.2">
      <c r="A13" s="7">
        <v>4</v>
      </c>
      <c r="B13" s="18"/>
      <c r="C13" s="108"/>
      <c r="D13" s="76"/>
      <c r="E13" s="108"/>
      <c r="F13" s="78"/>
      <c r="G13" s="79"/>
      <c r="H13" s="29" t="s">
        <v>20</v>
      </c>
      <c r="I13" s="29" t="s">
        <v>19</v>
      </c>
      <c r="J13" s="107"/>
      <c r="K13" s="109"/>
      <c r="L13" s="32">
        <v>0</v>
      </c>
      <c r="M13" s="32"/>
      <c r="N13" s="109"/>
      <c r="O13" s="57">
        <f t="shared" si="0"/>
        <v>0</v>
      </c>
      <c r="P13" s="25"/>
      <c r="Q13" s="110"/>
      <c r="R13" s="21">
        <v>0</v>
      </c>
      <c r="S13" s="2"/>
    </row>
    <row r="14" spans="1:29" s="9" customFormat="1" x14ac:dyDescent="0.2">
      <c r="A14" s="7">
        <v>5</v>
      </c>
      <c r="B14" s="18"/>
      <c r="C14" s="108"/>
      <c r="D14" s="76"/>
      <c r="E14" s="108"/>
      <c r="F14" s="78"/>
      <c r="G14" s="79"/>
      <c r="H14" s="29" t="s">
        <v>20</v>
      </c>
      <c r="I14" s="29" t="s">
        <v>19</v>
      </c>
      <c r="J14" s="107"/>
      <c r="K14" s="109"/>
      <c r="L14" s="32">
        <v>0</v>
      </c>
      <c r="M14" s="32"/>
      <c r="N14" s="109"/>
      <c r="O14" s="57">
        <f t="shared" si="0"/>
        <v>0</v>
      </c>
      <c r="P14" s="25"/>
      <c r="Q14" s="110"/>
      <c r="R14" s="21">
        <v>0</v>
      </c>
      <c r="S14" s="2"/>
    </row>
    <row r="15" spans="1:29" s="9" customFormat="1" x14ac:dyDescent="0.2">
      <c r="A15" s="7">
        <v>6</v>
      </c>
      <c r="B15" s="18"/>
      <c r="C15" s="108"/>
      <c r="D15" s="76"/>
      <c r="E15" s="108"/>
      <c r="F15" s="78"/>
      <c r="G15" s="79"/>
      <c r="H15" s="29" t="s">
        <v>20</v>
      </c>
      <c r="I15" s="29" t="s">
        <v>19</v>
      </c>
      <c r="J15" s="107"/>
      <c r="K15" s="109"/>
      <c r="L15" s="32">
        <v>0</v>
      </c>
      <c r="M15" s="32"/>
      <c r="N15" s="109"/>
      <c r="O15" s="57">
        <f t="shared" si="0"/>
        <v>0</v>
      </c>
      <c r="P15" s="25"/>
      <c r="Q15" s="110"/>
      <c r="R15" s="21">
        <v>0</v>
      </c>
      <c r="S15" s="2"/>
    </row>
    <row r="16" spans="1:29" s="9" customFormat="1" x14ac:dyDescent="0.2">
      <c r="A16" s="7">
        <v>7</v>
      </c>
      <c r="B16" s="18"/>
      <c r="C16" s="108"/>
      <c r="D16" s="76"/>
      <c r="E16" s="108"/>
      <c r="F16" s="78"/>
      <c r="G16" s="79"/>
      <c r="H16" s="29" t="s">
        <v>20</v>
      </c>
      <c r="I16" s="29" t="s">
        <v>19</v>
      </c>
      <c r="J16" s="107"/>
      <c r="K16" s="109"/>
      <c r="L16" s="32">
        <v>0</v>
      </c>
      <c r="M16" s="32"/>
      <c r="N16" s="109"/>
      <c r="O16" s="57">
        <f t="shared" si="0"/>
        <v>0</v>
      </c>
      <c r="P16" s="25"/>
      <c r="Q16" s="110"/>
      <c r="R16" s="21">
        <v>0</v>
      </c>
      <c r="S16" s="2"/>
    </row>
    <row r="17" spans="1:19" s="9" customFormat="1" x14ac:dyDescent="0.2">
      <c r="A17" s="7">
        <v>8</v>
      </c>
      <c r="B17" s="18"/>
      <c r="C17" s="108"/>
      <c r="D17" s="76"/>
      <c r="E17" s="108"/>
      <c r="F17" s="78"/>
      <c r="G17" s="79"/>
      <c r="H17" s="29" t="s">
        <v>20</v>
      </c>
      <c r="I17" s="29" t="s">
        <v>19</v>
      </c>
      <c r="J17" s="107"/>
      <c r="K17" s="109"/>
      <c r="L17" s="32">
        <v>0</v>
      </c>
      <c r="M17" s="32"/>
      <c r="N17" s="109"/>
      <c r="O17" s="57">
        <f t="shared" si="0"/>
        <v>0</v>
      </c>
      <c r="P17" s="25"/>
      <c r="Q17" s="110"/>
      <c r="R17" s="21">
        <v>0</v>
      </c>
      <c r="S17" s="2"/>
    </row>
    <row r="18" spans="1:19" s="9" customFormat="1" x14ac:dyDescent="0.2">
      <c r="A18" s="7">
        <v>9</v>
      </c>
      <c r="B18" s="18"/>
      <c r="C18" s="108"/>
      <c r="D18" s="76"/>
      <c r="E18" s="108"/>
      <c r="F18" s="78"/>
      <c r="G18" s="79"/>
      <c r="H18" s="29" t="s">
        <v>20</v>
      </c>
      <c r="I18" s="29" t="s">
        <v>19</v>
      </c>
      <c r="J18" s="107"/>
      <c r="K18" s="109"/>
      <c r="L18" s="32">
        <v>0</v>
      </c>
      <c r="M18" s="32"/>
      <c r="N18" s="109"/>
      <c r="O18" s="57">
        <f t="shared" si="0"/>
        <v>0</v>
      </c>
      <c r="P18" s="25"/>
      <c r="Q18" s="110"/>
      <c r="R18" s="21">
        <v>0</v>
      </c>
      <c r="S18" s="2"/>
    </row>
    <row r="19" spans="1:19" s="9" customFormat="1" x14ac:dyDescent="0.2">
      <c r="A19" s="7">
        <v>10</v>
      </c>
      <c r="B19" s="18"/>
      <c r="C19" s="108"/>
      <c r="D19" s="76"/>
      <c r="E19" s="108"/>
      <c r="F19" s="78"/>
      <c r="G19" s="79"/>
      <c r="H19" s="29" t="s">
        <v>20</v>
      </c>
      <c r="I19" s="29" t="s">
        <v>19</v>
      </c>
      <c r="J19" s="107"/>
      <c r="K19" s="109"/>
      <c r="L19" s="32">
        <v>0</v>
      </c>
      <c r="M19" s="32"/>
      <c r="N19" s="109"/>
      <c r="O19" s="57">
        <f t="shared" si="0"/>
        <v>0</v>
      </c>
      <c r="P19" s="25"/>
      <c r="Q19" s="110"/>
      <c r="R19" s="21">
        <v>0</v>
      </c>
      <c r="S19" s="2"/>
    </row>
    <row r="20" spans="1:19" s="9" customFormat="1" x14ac:dyDescent="0.2">
      <c r="A20" s="7">
        <v>11</v>
      </c>
      <c r="B20" s="18"/>
      <c r="C20" s="108"/>
      <c r="D20" s="76"/>
      <c r="E20" s="108"/>
      <c r="F20" s="78"/>
      <c r="G20" s="79"/>
      <c r="H20" s="29" t="s">
        <v>20</v>
      </c>
      <c r="I20" s="29" t="s">
        <v>19</v>
      </c>
      <c r="J20" s="107"/>
      <c r="K20" s="109"/>
      <c r="L20" s="32">
        <v>0</v>
      </c>
      <c r="M20" s="32"/>
      <c r="N20" s="109"/>
      <c r="O20" s="57">
        <f t="shared" si="0"/>
        <v>0</v>
      </c>
      <c r="P20" s="25"/>
      <c r="Q20" s="110"/>
      <c r="R20" s="21">
        <v>0</v>
      </c>
      <c r="S20" s="2"/>
    </row>
    <row r="21" spans="1:19" s="9" customFormat="1" x14ac:dyDescent="0.2">
      <c r="A21" s="7">
        <v>12</v>
      </c>
      <c r="B21" s="18"/>
      <c r="C21" s="108"/>
      <c r="D21" s="76"/>
      <c r="E21" s="108"/>
      <c r="F21" s="78"/>
      <c r="G21" s="79"/>
      <c r="H21" s="29" t="s">
        <v>20</v>
      </c>
      <c r="I21" s="29" t="s">
        <v>19</v>
      </c>
      <c r="J21" s="107"/>
      <c r="K21" s="109"/>
      <c r="L21" s="32">
        <v>0</v>
      </c>
      <c r="M21" s="32"/>
      <c r="N21" s="109"/>
      <c r="O21" s="57">
        <f t="shared" si="0"/>
        <v>0</v>
      </c>
      <c r="P21" s="25"/>
      <c r="Q21" s="110"/>
      <c r="R21" s="21">
        <v>0</v>
      </c>
      <c r="S21" s="2"/>
    </row>
    <row r="22" spans="1:19" s="9" customFormat="1" x14ac:dyDescent="0.2">
      <c r="A22" s="7">
        <v>13</v>
      </c>
      <c r="B22" s="18"/>
      <c r="C22" s="108"/>
      <c r="D22" s="76"/>
      <c r="E22" s="108"/>
      <c r="F22" s="78"/>
      <c r="G22" s="79"/>
      <c r="H22" s="29" t="s">
        <v>20</v>
      </c>
      <c r="I22" s="29" t="s">
        <v>19</v>
      </c>
      <c r="J22" s="107"/>
      <c r="K22" s="109"/>
      <c r="L22" s="32">
        <v>0</v>
      </c>
      <c r="M22" s="32"/>
      <c r="N22" s="109"/>
      <c r="O22" s="57">
        <f t="shared" si="0"/>
        <v>0</v>
      </c>
      <c r="P22" s="25"/>
      <c r="Q22" s="110"/>
      <c r="R22" s="21">
        <v>0</v>
      </c>
      <c r="S22" s="2"/>
    </row>
    <row r="23" spans="1:19" s="9" customFormat="1" x14ac:dyDescent="0.2">
      <c r="A23" s="7">
        <v>14</v>
      </c>
      <c r="B23" s="18"/>
      <c r="C23" s="108"/>
      <c r="D23" s="76"/>
      <c r="E23" s="108"/>
      <c r="F23" s="78"/>
      <c r="G23" s="79"/>
      <c r="H23" s="29" t="s">
        <v>20</v>
      </c>
      <c r="I23" s="29" t="s">
        <v>19</v>
      </c>
      <c r="J23" s="107"/>
      <c r="K23" s="109"/>
      <c r="L23" s="32">
        <v>0</v>
      </c>
      <c r="M23" s="32"/>
      <c r="N23" s="109"/>
      <c r="O23" s="57">
        <f t="shared" si="0"/>
        <v>0</v>
      </c>
      <c r="P23" s="25"/>
      <c r="Q23" s="110"/>
      <c r="R23" s="21">
        <v>0</v>
      </c>
      <c r="S23" s="2"/>
    </row>
    <row r="24" spans="1:19" s="9" customFormat="1" x14ac:dyDescent="0.2">
      <c r="A24" s="7">
        <v>15</v>
      </c>
      <c r="B24" s="18"/>
      <c r="C24" s="108"/>
      <c r="D24" s="76"/>
      <c r="E24" s="108"/>
      <c r="F24" s="78"/>
      <c r="G24" s="79"/>
      <c r="H24" s="29" t="s">
        <v>20</v>
      </c>
      <c r="I24" s="29" t="s">
        <v>19</v>
      </c>
      <c r="J24" s="107"/>
      <c r="K24" s="109"/>
      <c r="L24" s="32">
        <v>0</v>
      </c>
      <c r="M24" s="32"/>
      <c r="N24" s="109"/>
      <c r="O24" s="57">
        <f t="shared" si="0"/>
        <v>0</v>
      </c>
      <c r="P24" s="25"/>
      <c r="Q24" s="110"/>
      <c r="R24" s="21">
        <v>0</v>
      </c>
      <c r="S24" s="2"/>
    </row>
    <row r="25" spans="1:19" s="9" customFormat="1" x14ac:dyDescent="0.2">
      <c r="A25" s="7">
        <v>16</v>
      </c>
      <c r="B25" s="18"/>
      <c r="C25" s="108"/>
      <c r="D25" s="76"/>
      <c r="E25" s="108"/>
      <c r="F25" s="78"/>
      <c r="G25" s="79"/>
      <c r="H25" s="29" t="s">
        <v>20</v>
      </c>
      <c r="I25" s="29" t="s">
        <v>19</v>
      </c>
      <c r="J25" s="107"/>
      <c r="K25" s="109"/>
      <c r="L25" s="32">
        <v>0</v>
      </c>
      <c r="M25" s="32"/>
      <c r="N25" s="109"/>
      <c r="O25" s="57">
        <f t="shared" si="0"/>
        <v>0</v>
      </c>
      <c r="P25" s="25"/>
      <c r="Q25" s="110"/>
      <c r="R25" s="21">
        <v>0</v>
      </c>
      <c r="S25" s="2"/>
    </row>
    <row r="26" spans="1:19" s="9" customFormat="1" x14ac:dyDescent="0.2">
      <c r="A26" s="7">
        <v>17</v>
      </c>
      <c r="B26" s="18"/>
      <c r="C26" s="108"/>
      <c r="D26" s="76"/>
      <c r="E26" s="108"/>
      <c r="F26" s="78"/>
      <c r="G26" s="79"/>
      <c r="H26" s="29" t="s">
        <v>20</v>
      </c>
      <c r="I26" s="29" t="s">
        <v>19</v>
      </c>
      <c r="J26" s="107"/>
      <c r="K26" s="109"/>
      <c r="L26" s="32">
        <v>0</v>
      </c>
      <c r="M26" s="32"/>
      <c r="N26" s="109"/>
      <c r="O26" s="57">
        <f t="shared" si="0"/>
        <v>0</v>
      </c>
      <c r="P26" s="25"/>
      <c r="Q26" s="110"/>
      <c r="R26" s="21">
        <v>0</v>
      </c>
      <c r="S26" s="2"/>
    </row>
    <row r="27" spans="1:19" s="9" customFormat="1" x14ac:dyDescent="0.2">
      <c r="A27" s="7">
        <v>18</v>
      </c>
      <c r="B27" s="18"/>
      <c r="C27" s="108"/>
      <c r="D27" s="76"/>
      <c r="E27" s="108"/>
      <c r="F27" s="78"/>
      <c r="G27" s="79"/>
      <c r="H27" s="29" t="s">
        <v>20</v>
      </c>
      <c r="I27" s="29" t="s">
        <v>19</v>
      </c>
      <c r="J27" s="107"/>
      <c r="K27" s="109"/>
      <c r="L27" s="32">
        <v>0</v>
      </c>
      <c r="M27" s="32"/>
      <c r="N27" s="109"/>
      <c r="O27" s="57">
        <f t="shared" si="0"/>
        <v>0</v>
      </c>
      <c r="P27" s="25"/>
      <c r="Q27" s="110"/>
      <c r="R27" s="21">
        <v>0</v>
      </c>
      <c r="S27" s="2"/>
    </row>
    <row r="28" spans="1:19" s="9" customFormat="1" x14ac:dyDescent="0.2">
      <c r="A28" s="7">
        <v>19</v>
      </c>
      <c r="B28" s="18"/>
      <c r="C28" s="108"/>
      <c r="D28" s="76"/>
      <c r="E28" s="108"/>
      <c r="F28" s="78"/>
      <c r="G28" s="79"/>
      <c r="H28" s="29" t="s">
        <v>20</v>
      </c>
      <c r="I28" s="29" t="s">
        <v>19</v>
      </c>
      <c r="J28" s="107"/>
      <c r="K28" s="109"/>
      <c r="L28" s="32">
        <v>0</v>
      </c>
      <c r="M28" s="32"/>
      <c r="N28" s="109"/>
      <c r="O28" s="57">
        <f t="shared" si="0"/>
        <v>0</v>
      </c>
      <c r="P28" s="25"/>
      <c r="Q28" s="110"/>
      <c r="R28" s="21">
        <v>0</v>
      </c>
      <c r="S28" s="2"/>
    </row>
    <row r="29" spans="1:19" s="9" customFormat="1" x14ac:dyDescent="0.2">
      <c r="A29" s="7">
        <v>20</v>
      </c>
      <c r="B29" s="18"/>
      <c r="C29" s="108"/>
      <c r="D29" s="76"/>
      <c r="E29" s="108"/>
      <c r="F29" s="78"/>
      <c r="G29" s="79"/>
      <c r="H29" s="29" t="s">
        <v>20</v>
      </c>
      <c r="I29" s="29" t="s">
        <v>19</v>
      </c>
      <c r="J29" s="107"/>
      <c r="K29" s="109"/>
      <c r="L29" s="32">
        <v>0</v>
      </c>
      <c r="M29" s="32"/>
      <c r="N29" s="109"/>
      <c r="O29" s="57">
        <f t="shared" si="0"/>
        <v>0</v>
      </c>
      <c r="P29" s="25"/>
      <c r="Q29" s="110"/>
      <c r="R29" s="21">
        <v>0</v>
      </c>
      <c r="S29" s="2"/>
    </row>
    <row r="30" spans="1:19" s="9" customFormat="1" x14ac:dyDescent="0.2">
      <c r="A30" s="7">
        <v>21</v>
      </c>
      <c r="B30" s="18"/>
      <c r="C30" s="108"/>
      <c r="D30" s="76"/>
      <c r="E30" s="108"/>
      <c r="F30" s="78"/>
      <c r="G30" s="79"/>
      <c r="H30" s="29" t="s">
        <v>20</v>
      </c>
      <c r="I30" s="29" t="s">
        <v>19</v>
      </c>
      <c r="J30" s="107"/>
      <c r="K30" s="109"/>
      <c r="L30" s="32">
        <v>0</v>
      </c>
      <c r="M30" s="32"/>
      <c r="N30" s="109"/>
      <c r="O30" s="57">
        <f t="shared" si="0"/>
        <v>0</v>
      </c>
      <c r="P30" s="25"/>
      <c r="Q30" s="110"/>
      <c r="R30" s="21">
        <v>0</v>
      </c>
      <c r="S30" s="2"/>
    </row>
    <row r="31" spans="1:19" s="9" customFormat="1" x14ac:dyDescent="0.2">
      <c r="A31" s="7">
        <v>22</v>
      </c>
      <c r="B31" s="18"/>
      <c r="C31" s="108"/>
      <c r="D31" s="76"/>
      <c r="E31" s="108"/>
      <c r="F31" s="78"/>
      <c r="G31" s="79"/>
      <c r="H31" s="29" t="s">
        <v>20</v>
      </c>
      <c r="I31" s="29" t="s">
        <v>19</v>
      </c>
      <c r="J31" s="107"/>
      <c r="K31" s="109"/>
      <c r="L31" s="32">
        <v>0</v>
      </c>
      <c r="M31" s="32"/>
      <c r="N31" s="109"/>
      <c r="O31" s="57">
        <f t="shared" si="0"/>
        <v>0</v>
      </c>
      <c r="P31" s="25"/>
      <c r="Q31" s="110"/>
      <c r="R31" s="21">
        <v>0</v>
      </c>
      <c r="S31" s="2"/>
    </row>
    <row r="32" spans="1:19" s="9" customFormat="1" x14ac:dyDescent="0.2">
      <c r="A32" s="7">
        <v>23</v>
      </c>
      <c r="B32" s="18"/>
      <c r="C32" s="108"/>
      <c r="D32" s="76"/>
      <c r="E32" s="108"/>
      <c r="F32" s="78"/>
      <c r="G32" s="79"/>
      <c r="H32" s="29" t="s">
        <v>20</v>
      </c>
      <c r="I32" s="29" t="s">
        <v>19</v>
      </c>
      <c r="J32" s="107"/>
      <c r="K32" s="109"/>
      <c r="L32" s="32">
        <v>0</v>
      </c>
      <c r="M32" s="32"/>
      <c r="N32" s="109"/>
      <c r="O32" s="57">
        <f t="shared" si="0"/>
        <v>0</v>
      </c>
      <c r="P32" s="25"/>
      <c r="Q32" s="110"/>
      <c r="R32" s="21">
        <v>0</v>
      </c>
      <c r="S32" s="2"/>
    </row>
    <row r="33" spans="1:19" s="9" customFormat="1" x14ac:dyDescent="0.2">
      <c r="A33" s="7">
        <v>24</v>
      </c>
      <c r="B33" s="18"/>
      <c r="C33" s="108"/>
      <c r="D33" s="76"/>
      <c r="E33" s="108"/>
      <c r="F33" s="80"/>
      <c r="G33" s="114"/>
      <c r="H33" s="29" t="s">
        <v>20</v>
      </c>
      <c r="I33" s="29" t="s">
        <v>19</v>
      </c>
      <c r="J33" s="107"/>
      <c r="K33" s="109"/>
      <c r="L33" s="32">
        <v>0</v>
      </c>
      <c r="M33" s="32"/>
      <c r="N33" s="109"/>
      <c r="O33" s="57">
        <f t="shared" si="0"/>
        <v>0</v>
      </c>
      <c r="P33" s="25"/>
      <c r="Q33" s="110"/>
      <c r="R33" s="21">
        <v>0</v>
      </c>
      <c r="S33" s="2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  <mergeCell ref="A6:A8"/>
    <mergeCell ref="B6:C6"/>
    <mergeCell ref="D6:G6"/>
    <mergeCell ref="H6:H8"/>
    <mergeCell ref="I6:I8"/>
  </mergeCells>
  <pageMargins left="0.7" right="0.7" top="0.75" bottom="0.75" header="0.3" footer="0.3"/>
</worksheet>
</file>

<file path=xl/worksheets/sheet2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DE6FE5-2CF2-4484-A5A3-5D3F0FD321F2}">
  <dimension ref="A1:AC33"/>
  <sheetViews>
    <sheetView workbookViewId="0">
      <selection sqref="A1:XFD1048576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/>
      <c r="C10" s="108"/>
      <c r="D10" s="76"/>
      <c r="E10" s="108"/>
      <c r="F10" s="80"/>
      <c r="G10" s="79"/>
      <c r="H10" s="29" t="s">
        <v>20</v>
      </c>
      <c r="I10" s="29" t="s">
        <v>19</v>
      </c>
      <c r="J10" s="107"/>
      <c r="K10" s="109"/>
      <c r="L10" s="32">
        <v>0</v>
      </c>
      <c r="M10" s="32"/>
      <c r="N10" s="109"/>
      <c r="O10" s="57">
        <f t="shared" ref="O10:O33" si="0">G10</f>
        <v>0</v>
      </c>
      <c r="P10" s="25"/>
      <c r="Q10" s="110"/>
      <c r="R10" s="21">
        <v>0</v>
      </c>
      <c r="S10" s="2"/>
    </row>
    <row r="11" spans="1:29" s="9" customFormat="1" x14ac:dyDescent="0.2">
      <c r="A11" s="7">
        <v>2</v>
      </c>
      <c r="B11" s="18"/>
      <c r="C11" s="108"/>
      <c r="D11" s="76"/>
      <c r="E11" s="108"/>
      <c r="F11" s="78"/>
      <c r="G11" s="79"/>
      <c r="H11" s="29" t="s">
        <v>20</v>
      </c>
      <c r="I11" s="29" t="s">
        <v>19</v>
      </c>
      <c r="J11" s="107"/>
      <c r="K11" s="109"/>
      <c r="L11" s="32">
        <v>0</v>
      </c>
      <c r="M11" s="32"/>
      <c r="N11" s="109"/>
      <c r="O11" s="57">
        <f t="shared" si="0"/>
        <v>0</v>
      </c>
      <c r="P11" s="25"/>
      <c r="Q11" s="110"/>
      <c r="R11" s="21">
        <v>0</v>
      </c>
      <c r="S11" s="2"/>
    </row>
    <row r="12" spans="1:29" s="9" customFormat="1" x14ac:dyDescent="0.2">
      <c r="A12" s="7">
        <v>3</v>
      </c>
      <c r="B12" s="18"/>
      <c r="C12" s="108"/>
      <c r="D12" s="76"/>
      <c r="E12" s="108"/>
      <c r="F12" s="78"/>
      <c r="G12" s="79"/>
      <c r="H12" s="29" t="s">
        <v>20</v>
      </c>
      <c r="I12" s="29" t="s">
        <v>19</v>
      </c>
      <c r="J12" s="107"/>
      <c r="K12" s="109"/>
      <c r="L12" s="32">
        <v>0</v>
      </c>
      <c r="M12" s="32"/>
      <c r="N12" s="109"/>
      <c r="O12" s="57">
        <f t="shared" si="0"/>
        <v>0</v>
      </c>
      <c r="P12" s="25"/>
      <c r="Q12" s="110"/>
      <c r="R12" s="21">
        <v>0</v>
      </c>
      <c r="S12" s="2"/>
    </row>
    <row r="13" spans="1:29" s="9" customFormat="1" x14ac:dyDescent="0.2">
      <c r="A13" s="7">
        <v>4</v>
      </c>
      <c r="B13" s="18"/>
      <c r="C13" s="108"/>
      <c r="D13" s="76"/>
      <c r="E13" s="108"/>
      <c r="F13" s="78"/>
      <c r="G13" s="79"/>
      <c r="H13" s="29" t="s">
        <v>20</v>
      </c>
      <c r="I13" s="29" t="s">
        <v>19</v>
      </c>
      <c r="J13" s="107"/>
      <c r="K13" s="109"/>
      <c r="L13" s="32">
        <v>0</v>
      </c>
      <c r="M13" s="32"/>
      <c r="N13" s="109"/>
      <c r="O13" s="57">
        <f t="shared" si="0"/>
        <v>0</v>
      </c>
      <c r="P13" s="25"/>
      <c r="Q13" s="110"/>
      <c r="R13" s="21">
        <v>0</v>
      </c>
      <c r="S13" s="2"/>
    </row>
    <row r="14" spans="1:29" s="9" customFormat="1" x14ac:dyDescent="0.2">
      <c r="A14" s="7">
        <v>5</v>
      </c>
      <c r="B14" s="18"/>
      <c r="C14" s="108"/>
      <c r="D14" s="76"/>
      <c r="E14" s="108"/>
      <c r="F14" s="78"/>
      <c r="G14" s="79"/>
      <c r="H14" s="29" t="s">
        <v>20</v>
      </c>
      <c r="I14" s="29" t="s">
        <v>19</v>
      </c>
      <c r="J14" s="107"/>
      <c r="K14" s="109"/>
      <c r="L14" s="32">
        <v>0</v>
      </c>
      <c r="M14" s="32"/>
      <c r="N14" s="109"/>
      <c r="O14" s="57">
        <f t="shared" si="0"/>
        <v>0</v>
      </c>
      <c r="P14" s="25"/>
      <c r="Q14" s="110"/>
      <c r="R14" s="21">
        <v>0</v>
      </c>
      <c r="S14" s="2"/>
    </row>
    <row r="15" spans="1:29" s="9" customFormat="1" x14ac:dyDescent="0.2">
      <c r="A15" s="7">
        <v>6</v>
      </c>
      <c r="B15" s="18"/>
      <c r="C15" s="108"/>
      <c r="D15" s="76"/>
      <c r="E15" s="108"/>
      <c r="F15" s="78"/>
      <c r="G15" s="79"/>
      <c r="H15" s="29" t="s">
        <v>20</v>
      </c>
      <c r="I15" s="29" t="s">
        <v>19</v>
      </c>
      <c r="J15" s="107"/>
      <c r="K15" s="109"/>
      <c r="L15" s="32">
        <v>0</v>
      </c>
      <c r="M15" s="32"/>
      <c r="N15" s="109"/>
      <c r="O15" s="57">
        <f t="shared" si="0"/>
        <v>0</v>
      </c>
      <c r="P15" s="25"/>
      <c r="Q15" s="110"/>
      <c r="R15" s="21">
        <v>0</v>
      </c>
      <c r="S15" s="2"/>
    </row>
    <row r="16" spans="1:29" s="9" customFormat="1" x14ac:dyDescent="0.2">
      <c r="A16" s="7">
        <v>7</v>
      </c>
      <c r="B16" s="18"/>
      <c r="C16" s="108"/>
      <c r="D16" s="76"/>
      <c r="E16" s="108"/>
      <c r="F16" s="78"/>
      <c r="G16" s="79"/>
      <c r="H16" s="29" t="s">
        <v>20</v>
      </c>
      <c r="I16" s="29" t="s">
        <v>19</v>
      </c>
      <c r="J16" s="107"/>
      <c r="K16" s="109"/>
      <c r="L16" s="32">
        <v>0</v>
      </c>
      <c r="M16" s="32"/>
      <c r="N16" s="109"/>
      <c r="O16" s="57">
        <f t="shared" si="0"/>
        <v>0</v>
      </c>
      <c r="P16" s="25"/>
      <c r="Q16" s="110"/>
      <c r="R16" s="21">
        <v>0</v>
      </c>
      <c r="S16" s="2"/>
    </row>
    <row r="17" spans="1:19" s="9" customFormat="1" x14ac:dyDescent="0.2">
      <c r="A17" s="7">
        <v>8</v>
      </c>
      <c r="B17" s="18"/>
      <c r="C17" s="108"/>
      <c r="D17" s="76"/>
      <c r="E17" s="108"/>
      <c r="F17" s="78"/>
      <c r="G17" s="79"/>
      <c r="H17" s="29" t="s">
        <v>20</v>
      </c>
      <c r="I17" s="29" t="s">
        <v>19</v>
      </c>
      <c r="J17" s="107"/>
      <c r="K17" s="109"/>
      <c r="L17" s="32">
        <v>0</v>
      </c>
      <c r="M17" s="32"/>
      <c r="N17" s="109"/>
      <c r="O17" s="57">
        <f t="shared" si="0"/>
        <v>0</v>
      </c>
      <c r="P17" s="25"/>
      <c r="Q17" s="110"/>
      <c r="R17" s="21">
        <v>0</v>
      </c>
      <c r="S17" s="2"/>
    </row>
    <row r="18" spans="1:19" s="9" customFormat="1" x14ac:dyDescent="0.2">
      <c r="A18" s="7">
        <v>9</v>
      </c>
      <c r="B18" s="18"/>
      <c r="C18" s="108"/>
      <c r="D18" s="76"/>
      <c r="E18" s="108"/>
      <c r="F18" s="78"/>
      <c r="G18" s="79"/>
      <c r="H18" s="29" t="s">
        <v>20</v>
      </c>
      <c r="I18" s="29" t="s">
        <v>19</v>
      </c>
      <c r="J18" s="107"/>
      <c r="K18" s="109"/>
      <c r="L18" s="32">
        <v>0</v>
      </c>
      <c r="M18" s="32"/>
      <c r="N18" s="109"/>
      <c r="O18" s="57">
        <f t="shared" si="0"/>
        <v>0</v>
      </c>
      <c r="P18" s="25"/>
      <c r="Q18" s="110"/>
      <c r="R18" s="21">
        <v>0</v>
      </c>
      <c r="S18" s="2"/>
    </row>
    <row r="19" spans="1:19" s="9" customFormat="1" x14ac:dyDescent="0.2">
      <c r="A19" s="7">
        <v>10</v>
      </c>
      <c r="B19" s="18"/>
      <c r="C19" s="108"/>
      <c r="D19" s="76"/>
      <c r="E19" s="108"/>
      <c r="F19" s="78"/>
      <c r="G19" s="79"/>
      <c r="H19" s="29" t="s">
        <v>20</v>
      </c>
      <c r="I19" s="29" t="s">
        <v>19</v>
      </c>
      <c r="J19" s="107"/>
      <c r="K19" s="109"/>
      <c r="L19" s="32">
        <v>0</v>
      </c>
      <c r="M19" s="32"/>
      <c r="N19" s="109"/>
      <c r="O19" s="57">
        <f t="shared" si="0"/>
        <v>0</v>
      </c>
      <c r="P19" s="25"/>
      <c r="Q19" s="110"/>
      <c r="R19" s="21">
        <v>0</v>
      </c>
      <c r="S19" s="2"/>
    </row>
    <row r="20" spans="1:19" s="9" customFormat="1" x14ac:dyDescent="0.2">
      <c r="A20" s="7">
        <v>11</v>
      </c>
      <c r="B20" s="18"/>
      <c r="C20" s="108"/>
      <c r="D20" s="76"/>
      <c r="E20" s="108"/>
      <c r="F20" s="78"/>
      <c r="G20" s="79"/>
      <c r="H20" s="29" t="s">
        <v>20</v>
      </c>
      <c r="I20" s="29" t="s">
        <v>19</v>
      </c>
      <c r="J20" s="107"/>
      <c r="K20" s="109"/>
      <c r="L20" s="32">
        <v>0</v>
      </c>
      <c r="M20" s="32"/>
      <c r="N20" s="109"/>
      <c r="O20" s="57">
        <f t="shared" si="0"/>
        <v>0</v>
      </c>
      <c r="P20" s="25"/>
      <c r="Q20" s="110"/>
      <c r="R20" s="21">
        <v>0</v>
      </c>
      <c r="S20" s="2"/>
    </row>
    <row r="21" spans="1:19" s="9" customFormat="1" x14ac:dyDescent="0.2">
      <c r="A21" s="7">
        <v>12</v>
      </c>
      <c r="B21" s="18"/>
      <c r="C21" s="108"/>
      <c r="D21" s="76"/>
      <c r="E21" s="108"/>
      <c r="F21" s="78"/>
      <c r="G21" s="79"/>
      <c r="H21" s="29" t="s">
        <v>20</v>
      </c>
      <c r="I21" s="29" t="s">
        <v>19</v>
      </c>
      <c r="J21" s="107"/>
      <c r="K21" s="109"/>
      <c r="L21" s="32">
        <v>0</v>
      </c>
      <c r="M21" s="32"/>
      <c r="N21" s="109"/>
      <c r="O21" s="57">
        <f t="shared" si="0"/>
        <v>0</v>
      </c>
      <c r="P21" s="25"/>
      <c r="Q21" s="110"/>
      <c r="R21" s="21">
        <v>0</v>
      </c>
      <c r="S21" s="2"/>
    </row>
    <row r="22" spans="1:19" s="9" customFormat="1" x14ac:dyDescent="0.2">
      <c r="A22" s="7">
        <v>13</v>
      </c>
      <c r="B22" s="18"/>
      <c r="C22" s="108"/>
      <c r="D22" s="76"/>
      <c r="E22" s="108"/>
      <c r="F22" s="78"/>
      <c r="G22" s="79"/>
      <c r="H22" s="29" t="s">
        <v>20</v>
      </c>
      <c r="I22" s="29" t="s">
        <v>19</v>
      </c>
      <c r="J22" s="107"/>
      <c r="K22" s="109"/>
      <c r="L22" s="32">
        <v>0</v>
      </c>
      <c r="M22" s="32"/>
      <c r="N22" s="109"/>
      <c r="O22" s="57">
        <f t="shared" si="0"/>
        <v>0</v>
      </c>
      <c r="P22" s="25"/>
      <c r="Q22" s="110"/>
      <c r="R22" s="21">
        <v>0</v>
      </c>
      <c r="S22" s="2"/>
    </row>
    <row r="23" spans="1:19" s="9" customFormat="1" x14ac:dyDescent="0.2">
      <c r="A23" s="7">
        <v>14</v>
      </c>
      <c r="B23" s="18"/>
      <c r="C23" s="108"/>
      <c r="D23" s="76"/>
      <c r="E23" s="108"/>
      <c r="F23" s="78"/>
      <c r="G23" s="79"/>
      <c r="H23" s="29" t="s">
        <v>20</v>
      </c>
      <c r="I23" s="29" t="s">
        <v>19</v>
      </c>
      <c r="J23" s="107"/>
      <c r="K23" s="109"/>
      <c r="L23" s="32">
        <v>0</v>
      </c>
      <c r="M23" s="32"/>
      <c r="N23" s="109"/>
      <c r="O23" s="57">
        <f t="shared" si="0"/>
        <v>0</v>
      </c>
      <c r="P23" s="25"/>
      <c r="Q23" s="110"/>
      <c r="R23" s="21">
        <v>0</v>
      </c>
      <c r="S23" s="2"/>
    </row>
    <row r="24" spans="1:19" s="9" customFormat="1" x14ac:dyDescent="0.2">
      <c r="A24" s="7">
        <v>15</v>
      </c>
      <c r="B24" s="18"/>
      <c r="C24" s="108"/>
      <c r="D24" s="76"/>
      <c r="E24" s="108"/>
      <c r="F24" s="78"/>
      <c r="G24" s="79"/>
      <c r="H24" s="29" t="s">
        <v>20</v>
      </c>
      <c r="I24" s="29" t="s">
        <v>19</v>
      </c>
      <c r="J24" s="107"/>
      <c r="K24" s="109"/>
      <c r="L24" s="32">
        <v>0</v>
      </c>
      <c r="M24" s="32"/>
      <c r="N24" s="109"/>
      <c r="O24" s="57">
        <f t="shared" si="0"/>
        <v>0</v>
      </c>
      <c r="P24" s="25"/>
      <c r="Q24" s="110"/>
      <c r="R24" s="21">
        <v>0</v>
      </c>
      <c r="S24" s="2"/>
    </row>
    <row r="25" spans="1:19" s="9" customFormat="1" x14ac:dyDescent="0.2">
      <c r="A25" s="7">
        <v>16</v>
      </c>
      <c r="B25" s="18"/>
      <c r="C25" s="108"/>
      <c r="D25" s="76"/>
      <c r="E25" s="108"/>
      <c r="F25" s="78"/>
      <c r="G25" s="79"/>
      <c r="H25" s="29" t="s">
        <v>20</v>
      </c>
      <c r="I25" s="29" t="s">
        <v>19</v>
      </c>
      <c r="J25" s="107"/>
      <c r="K25" s="109"/>
      <c r="L25" s="32">
        <v>0</v>
      </c>
      <c r="M25" s="32"/>
      <c r="N25" s="109"/>
      <c r="O25" s="57">
        <f t="shared" si="0"/>
        <v>0</v>
      </c>
      <c r="P25" s="25"/>
      <c r="Q25" s="110"/>
      <c r="R25" s="21">
        <v>0</v>
      </c>
      <c r="S25" s="2"/>
    </row>
    <row r="26" spans="1:19" s="9" customFormat="1" x14ac:dyDescent="0.2">
      <c r="A26" s="7">
        <v>17</v>
      </c>
      <c r="B26" s="18"/>
      <c r="C26" s="108"/>
      <c r="D26" s="76"/>
      <c r="E26" s="108"/>
      <c r="F26" s="78"/>
      <c r="G26" s="79"/>
      <c r="H26" s="29" t="s">
        <v>20</v>
      </c>
      <c r="I26" s="29" t="s">
        <v>19</v>
      </c>
      <c r="J26" s="107"/>
      <c r="K26" s="109"/>
      <c r="L26" s="32">
        <v>0</v>
      </c>
      <c r="M26" s="32"/>
      <c r="N26" s="109"/>
      <c r="O26" s="57">
        <f t="shared" si="0"/>
        <v>0</v>
      </c>
      <c r="P26" s="25"/>
      <c r="Q26" s="110"/>
      <c r="R26" s="21">
        <v>0</v>
      </c>
      <c r="S26" s="2"/>
    </row>
    <row r="27" spans="1:19" s="9" customFormat="1" x14ac:dyDescent="0.2">
      <c r="A27" s="7">
        <v>18</v>
      </c>
      <c r="B27" s="18"/>
      <c r="C27" s="108"/>
      <c r="D27" s="76"/>
      <c r="E27" s="108"/>
      <c r="F27" s="78"/>
      <c r="G27" s="79"/>
      <c r="H27" s="29" t="s">
        <v>20</v>
      </c>
      <c r="I27" s="29" t="s">
        <v>19</v>
      </c>
      <c r="J27" s="107"/>
      <c r="K27" s="109"/>
      <c r="L27" s="32">
        <v>0</v>
      </c>
      <c r="M27" s="32"/>
      <c r="N27" s="109"/>
      <c r="O27" s="57">
        <f t="shared" si="0"/>
        <v>0</v>
      </c>
      <c r="P27" s="25"/>
      <c r="Q27" s="110"/>
      <c r="R27" s="21">
        <v>0</v>
      </c>
      <c r="S27" s="2"/>
    </row>
    <row r="28" spans="1:19" s="9" customFormat="1" x14ac:dyDescent="0.2">
      <c r="A28" s="7">
        <v>19</v>
      </c>
      <c r="B28" s="18"/>
      <c r="C28" s="108"/>
      <c r="D28" s="76"/>
      <c r="E28" s="108"/>
      <c r="F28" s="78"/>
      <c r="G28" s="79"/>
      <c r="H28" s="29" t="s">
        <v>20</v>
      </c>
      <c r="I28" s="29" t="s">
        <v>19</v>
      </c>
      <c r="J28" s="107"/>
      <c r="K28" s="109"/>
      <c r="L28" s="32">
        <v>0</v>
      </c>
      <c r="M28" s="32"/>
      <c r="N28" s="109"/>
      <c r="O28" s="57">
        <f t="shared" si="0"/>
        <v>0</v>
      </c>
      <c r="P28" s="25"/>
      <c r="Q28" s="110"/>
      <c r="R28" s="21">
        <v>0</v>
      </c>
      <c r="S28" s="2"/>
    </row>
    <row r="29" spans="1:19" s="9" customFormat="1" x14ac:dyDescent="0.2">
      <c r="A29" s="7">
        <v>20</v>
      </c>
      <c r="B29" s="18"/>
      <c r="C29" s="108"/>
      <c r="D29" s="76"/>
      <c r="E29" s="108"/>
      <c r="F29" s="78"/>
      <c r="G29" s="79"/>
      <c r="H29" s="29" t="s">
        <v>20</v>
      </c>
      <c r="I29" s="29" t="s">
        <v>19</v>
      </c>
      <c r="J29" s="107"/>
      <c r="K29" s="109"/>
      <c r="L29" s="32">
        <v>0</v>
      </c>
      <c r="M29" s="32"/>
      <c r="N29" s="109"/>
      <c r="O29" s="57">
        <f t="shared" si="0"/>
        <v>0</v>
      </c>
      <c r="P29" s="25"/>
      <c r="Q29" s="110"/>
      <c r="R29" s="21">
        <v>0</v>
      </c>
      <c r="S29" s="2"/>
    </row>
    <row r="30" spans="1:19" s="9" customFormat="1" x14ac:dyDescent="0.2">
      <c r="A30" s="7">
        <v>21</v>
      </c>
      <c r="B30" s="18"/>
      <c r="C30" s="108"/>
      <c r="D30" s="76"/>
      <c r="E30" s="108"/>
      <c r="F30" s="78"/>
      <c r="G30" s="79"/>
      <c r="H30" s="29" t="s">
        <v>20</v>
      </c>
      <c r="I30" s="29" t="s">
        <v>19</v>
      </c>
      <c r="J30" s="107"/>
      <c r="K30" s="109"/>
      <c r="L30" s="32">
        <v>0</v>
      </c>
      <c r="M30" s="32"/>
      <c r="N30" s="109"/>
      <c r="O30" s="57">
        <f t="shared" si="0"/>
        <v>0</v>
      </c>
      <c r="P30" s="25"/>
      <c r="Q30" s="110"/>
      <c r="R30" s="21">
        <v>0</v>
      </c>
      <c r="S30" s="2"/>
    </row>
    <row r="31" spans="1:19" s="9" customFormat="1" x14ac:dyDescent="0.2">
      <c r="A31" s="7">
        <v>22</v>
      </c>
      <c r="B31" s="18"/>
      <c r="C31" s="108"/>
      <c r="D31" s="76"/>
      <c r="E31" s="108"/>
      <c r="F31" s="78"/>
      <c r="G31" s="79"/>
      <c r="H31" s="29" t="s">
        <v>20</v>
      </c>
      <c r="I31" s="29" t="s">
        <v>19</v>
      </c>
      <c r="J31" s="107"/>
      <c r="K31" s="109"/>
      <c r="L31" s="32">
        <v>0</v>
      </c>
      <c r="M31" s="32"/>
      <c r="N31" s="109"/>
      <c r="O31" s="57">
        <f t="shared" si="0"/>
        <v>0</v>
      </c>
      <c r="P31" s="25"/>
      <c r="Q31" s="110"/>
      <c r="R31" s="21">
        <v>0</v>
      </c>
      <c r="S31" s="2"/>
    </row>
    <row r="32" spans="1:19" s="9" customFormat="1" x14ac:dyDescent="0.2">
      <c r="A32" s="7">
        <v>23</v>
      </c>
      <c r="B32" s="18"/>
      <c r="C32" s="108"/>
      <c r="D32" s="76"/>
      <c r="E32" s="108"/>
      <c r="F32" s="78"/>
      <c r="G32" s="79"/>
      <c r="H32" s="29" t="s">
        <v>20</v>
      </c>
      <c r="I32" s="29" t="s">
        <v>19</v>
      </c>
      <c r="J32" s="107"/>
      <c r="K32" s="109"/>
      <c r="L32" s="32">
        <v>0</v>
      </c>
      <c r="M32" s="32"/>
      <c r="N32" s="109"/>
      <c r="O32" s="57">
        <f t="shared" si="0"/>
        <v>0</v>
      </c>
      <c r="P32" s="25"/>
      <c r="Q32" s="110"/>
      <c r="R32" s="21">
        <v>0</v>
      </c>
      <c r="S32" s="2"/>
    </row>
    <row r="33" spans="1:19" s="9" customFormat="1" x14ac:dyDescent="0.2">
      <c r="A33" s="7">
        <v>24</v>
      </c>
      <c r="B33" s="18"/>
      <c r="C33" s="108"/>
      <c r="D33" s="76"/>
      <c r="E33" s="108"/>
      <c r="F33" s="80"/>
      <c r="G33" s="114"/>
      <c r="H33" s="29" t="s">
        <v>20</v>
      </c>
      <c r="I33" s="29" t="s">
        <v>19</v>
      </c>
      <c r="J33" s="107"/>
      <c r="K33" s="109"/>
      <c r="L33" s="32">
        <v>0</v>
      </c>
      <c r="M33" s="32"/>
      <c r="N33" s="109"/>
      <c r="O33" s="57">
        <f t="shared" si="0"/>
        <v>0</v>
      </c>
      <c r="P33" s="25"/>
      <c r="Q33" s="110"/>
      <c r="R33" s="21">
        <v>0</v>
      </c>
      <c r="S33" s="2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  <mergeCell ref="A6:A8"/>
    <mergeCell ref="B6:C6"/>
    <mergeCell ref="D6:G6"/>
    <mergeCell ref="H6:H8"/>
    <mergeCell ref="I6:I8"/>
  </mergeCells>
  <pageMargins left="0.7" right="0.7" top="0.75" bottom="0.75" header="0.3" footer="0.3"/>
</worksheet>
</file>

<file path=xl/worksheets/sheet2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C094C4-3385-4C81-943D-10E071C96FFE}">
  <dimension ref="A1:AC33"/>
  <sheetViews>
    <sheetView workbookViewId="0">
      <selection sqref="A1:XFD1048576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/>
      <c r="C10" s="108"/>
      <c r="D10" s="76"/>
      <c r="E10" s="108"/>
      <c r="F10" s="80"/>
      <c r="G10" s="79"/>
      <c r="H10" s="29" t="s">
        <v>20</v>
      </c>
      <c r="I10" s="29" t="s">
        <v>19</v>
      </c>
      <c r="J10" s="107"/>
      <c r="K10" s="109"/>
      <c r="L10" s="32">
        <v>0</v>
      </c>
      <c r="M10" s="32"/>
      <c r="N10" s="109"/>
      <c r="O10" s="57">
        <f t="shared" ref="O10:O33" si="0">G10</f>
        <v>0</v>
      </c>
      <c r="P10" s="25"/>
      <c r="Q10" s="110"/>
      <c r="R10" s="21">
        <v>0</v>
      </c>
      <c r="S10" s="2"/>
    </row>
    <row r="11" spans="1:29" s="9" customFormat="1" x14ac:dyDescent="0.2">
      <c r="A11" s="7">
        <v>2</v>
      </c>
      <c r="B11" s="18"/>
      <c r="C11" s="108"/>
      <c r="D11" s="76"/>
      <c r="E11" s="108"/>
      <c r="F11" s="78"/>
      <c r="G11" s="79"/>
      <c r="H11" s="29" t="s">
        <v>20</v>
      </c>
      <c r="I11" s="29" t="s">
        <v>19</v>
      </c>
      <c r="J11" s="107"/>
      <c r="K11" s="109"/>
      <c r="L11" s="32">
        <v>0</v>
      </c>
      <c r="M11" s="32"/>
      <c r="N11" s="109"/>
      <c r="O11" s="57">
        <f t="shared" si="0"/>
        <v>0</v>
      </c>
      <c r="P11" s="25"/>
      <c r="Q11" s="110"/>
      <c r="R11" s="21">
        <v>0</v>
      </c>
      <c r="S11" s="2"/>
    </row>
    <row r="12" spans="1:29" s="9" customFormat="1" x14ac:dyDescent="0.2">
      <c r="A12" s="7">
        <v>3</v>
      </c>
      <c r="B12" s="18"/>
      <c r="C12" s="108"/>
      <c r="D12" s="76"/>
      <c r="E12" s="108"/>
      <c r="F12" s="78"/>
      <c r="G12" s="79"/>
      <c r="H12" s="29" t="s">
        <v>20</v>
      </c>
      <c r="I12" s="29" t="s">
        <v>19</v>
      </c>
      <c r="J12" s="107"/>
      <c r="K12" s="109"/>
      <c r="L12" s="32">
        <v>0</v>
      </c>
      <c r="M12" s="32"/>
      <c r="N12" s="109"/>
      <c r="O12" s="57">
        <f t="shared" si="0"/>
        <v>0</v>
      </c>
      <c r="P12" s="25"/>
      <c r="Q12" s="110"/>
      <c r="R12" s="21">
        <v>0</v>
      </c>
      <c r="S12" s="2"/>
    </row>
    <row r="13" spans="1:29" s="9" customFormat="1" x14ac:dyDescent="0.2">
      <c r="A13" s="7">
        <v>4</v>
      </c>
      <c r="B13" s="18"/>
      <c r="C13" s="108"/>
      <c r="D13" s="76"/>
      <c r="E13" s="108"/>
      <c r="F13" s="78"/>
      <c r="G13" s="79"/>
      <c r="H13" s="29" t="s">
        <v>20</v>
      </c>
      <c r="I13" s="29" t="s">
        <v>19</v>
      </c>
      <c r="J13" s="107"/>
      <c r="K13" s="109"/>
      <c r="L13" s="32">
        <v>0</v>
      </c>
      <c r="M13" s="32"/>
      <c r="N13" s="109"/>
      <c r="O13" s="57">
        <f t="shared" si="0"/>
        <v>0</v>
      </c>
      <c r="P13" s="25"/>
      <c r="Q13" s="110"/>
      <c r="R13" s="21">
        <v>0</v>
      </c>
      <c r="S13" s="2"/>
    </row>
    <row r="14" spans="1:29" s="9" customFormat="1" x14ac:dyDescent="0.2">
      <c r="A14" s="7">
        <v>5</v>
      </c>
      <c r="B14" s="18"/>
      <c r="C14" s="108"/>
      <c r="D14" s="76"/>
      <c r="E14" s="108"/>
      <c r="F14" s="78"/>
      <c r="G14" s="79"/>
      <c r="H14" s="29" t="s">
        <v>20</v>
      </c>
      <c r="I14" s="29" t="s">
        <v>19</v>
      </c>
      <c r="J14" s="107"/>
      <c r="K14" s="109"/>
      <c r="L14" s="32">
        <v>0</v>
      </c>
      <c r="M14" s="32"/>
      <c r="N14" s="109"/>
      <c r="O14" s="57">
        <f t="shared" si="0"/>
        <v>0</v>
      </c>
      <c r="P14" s="25"/>
      <c r="Q14" s="110"/>
      <c r="R14" s="21">
        <v>0</v>
      </c>
      <c r="S14" s="2"/>
    </row>
    <row r="15" spans="1:29" s="9" customFormat="1" x14ac:dyDescent="0.2">
      <c r="A15" s="7">
        <v>6</v>
      </c>
      <c r="B15" s="18"/>
      <c r="C15" s="108"/>
      <c r="D15" s="76"/>
      <c r="E15" s="108"/>
      <c r="F15" s="78"/>
      <c r="G15" s="79"/>
      <c r="H15" s="29" t="s">
        <v>20</v>
      </c>
      <c r="I15" s="29" t="s">
        <v>19</v>
      </c>
      <c r="J15" s="107"/>
      <c r="K15" s="109"/>
      <c r="L15" s="32">
        <v>0</v>
      </c>
      <c r="M15" s="32"/>
      <c r="N15" s="109"/>
      <c r="O15" s="57">
        <f t="shared" si="0"/>
        <v>0</v>
      </c>
      <c r="P15" s="25"/>
      <c r="Q15" s="110"/>
      <c r="R15" s="21">
        <v>0</v>
      </c>
      <c r="S15" s="2"/>
    </row>
    <row r="16" spans="1:29" s="9" customFormat="1" x14ac:dyDescent="0.2">
      <c r="A16" s="7">
        <v>7</v>
      </c>
      <c r="B16" s="18"/>
      <c r="C16" s="108"/>
      <c r="D16" s="76"/>
      <c r="E16" s="108"/>
      <c r="F16" s="78"/>
      <c r="G16" s="79"/>
      <c r="H16" s="29" t="s">
        <v>20</v>
      </c>
      <c r="I16" s="29" t="s">
        <v>19</v>
      </c>
      <c r="J16" s="107"/>
      <c r="K16" s="109"/>
      <c r="L16" s="32">
        <v>0</v>
      </c>
      <c r="M16" s="32"/>
      <c r="N16" s="109"/>
      <c r="O16" s="57">
        <f t="shared" si="0"/>
        <v>0</v>
      </c>
      <c r="P16" s="25"/>
      <c r="Q16" s="110"/>
      <c r="R16" s="21">
        <v>0</v>
      </c>
      <c r="S16" s="2"/>
    </row>
    <row r="17" spans="1:19" s="9" customFormat="1" x14ac:dyDescent="0.2">
      <c r="A17" s="7">
        <v>8</v>
      </c>
      <c r="B17" s="18"/>
      <c r="C17" s="108"/>
      <c r="D17" s="76"/>
      <c r="E17" s="108"/>
      <c r="F17" s="78"/>
      <c r="G17" s="79"/>
      <c r="H17" s="29" t="s">
        <v>20</v>
      </c>
      <c r="I17" s="29" t="s">
        <v>19</v>
      </c>
      <c r="J17" s="107"/>
      <c r="K17" s="109"/>
      <c r="L17" s="32">
        <v>0</v>
      </c>
      <c r="M17" s="32"/>
      <c r="N17" s="109"/>
      <c r="O17" s="57">
        <f t="shared" si="0"/>
        <v>0</v>
      </c>
      <c r="P17" s="25"/>
      <c r="Q17" s="110"/>
      <c r="R17" s="21">
        <v>0</v>
      </c>
      <c r="S17" s="2"/>
    </row>
    <row r="18" spans="1:19" s="9" customFormat="1" x14ac:dyDescent="0.2">
      <c r="A18" s="7">
        <v>9</v>
      </c>
      <c r="B18" s="18"/>
      <c r="C18" s="108"/>
      <c r="D18" s="76"/>
      <c r="E18" s="108"/>
      <c r="F18" s="78"/>
      <c r="G18" s="79"/>
      <c r="H18" s="29" t="s">
        <v>20</v>
      </c>
      <c r="I18" s="29" t="s">
        <v>19</v>
      </c>
      <c r="J18" s="107"/>
      <c r="K18" s="109"/>
      <c r="L18" s="32">
        <v>0</v>
      </c>
      <c r="M18" s="32"/>
      <c r="N18" s="109"/>
      <c r="O18" s="57">
        <f t="shared" si="0"/>
        <v>0</v>
      </c>
      <c r="P18" s="25"/>
      <c r="Q18" s="110"/>
      <c r="R18" s="21">
        <v>0</v>
      </c>
      <c r="S18" s="2"/>
    </row>
    <row r="19" spans="1:19" s="9" customFormat="1" x14ac:dyDescent="0.2">
      <c r="A19" s="7">
        <v>10</v>
      </c>
      <c r="B19" s="18"/>
      <c r="C19" s="108"/>
      <c r="D19" s="76"/>
      <c r="E19" s="108"/>
      <c r="F19" s="78"/>
      <c r="G19" s="79"/>
      <c r="H19" s="29" t="s">
        <v>20</v>
      </c>
      <c r="I19" s="29" t="s">
        <v>19</v>
      </c>
      <c r="J19" s="107"/>
      <c r="K19" s="109"/>
      <c r="L19" s="32">
        <v>0</v>
      </c>
      <c r="M19" s="32"/>
      <c r="N19" s="109"/>
      <c r="O19" s="57">
        <f t="shared" si="0"/>
        <v>0</v>
      </c>
      <c r="P19" s="25"/>
      <c r="Q19" s="110"/>
      <c r="R19" s="21">
        <v>0</v>
      </c>
      <c r="S19" s="2"/>
    </row>
    <row r="20" spans="1:19" s="9" customFormat="1" x14ac:dyDescent="0.2">
      <c r="A20" s="7">
        <v>11</v>
      </c>
      <c r="B20" s="18"/>
      <c r="C20" s="108"/>
      <c r="D20" s="76"/>
      <c r="E20" s="108"/>
      <c r="F20" s="78"/>
      <c r="G20" s="79"/>
      <c r="H20" s="29" t="s">
        <v>20</v>
      </c>
      <c r="I20" s="29" t="s">
        <v>19</v>
      </c>
      <c r="J20" s="107"/>
      <c r="K20" s="109"/>
      <c r="L20" s="32">
        <v>0</v>
      </c>
      <c r="M20" s="32"/>
      <c r="N20" s="109"/>
      <c r="O20" s="57">
        <f t="shared" si="0"/>
        <v>0</v>
      </c>
      <c r="P20" s="25"/>
      <c r="Q20" s="110"/>
      <c r="R20" s="21">
        <v>0</v>
      </c>
      <c r="S20" s="2"/>
    </row>
    <row r="21" spans="1:19" s="9" customFormat="1" x14ac:dyDescent="0.2">
      <c r="A21" s="7">
        <v>12</v>
      </c>
      <c r="B21" s="18"/>
      <c r="C21" s="108"/>
      <c r="D21" s="76"/>
      <c r="E21" s="108"/>
      <c r="F21" s="78"/>
      <c r="G21" s="79"/>
      <c r="H21" s="29" t="s">
        <v>20</v>
      </c>
      <c r="I21" s="29" t="s">
        <v>19</v>
      </c>
      <c r="J21" s="107"/>
      <c r="K21" s="109"/>
      <c r="L21" s="32">
        <v>0</v>
      </c>
      <c r="M21" s="32"/>
      <c r="N21" s="109"/>
      <c r="O21" s="57">
        <f t="shared" si="0"/>
        <v>0</v>
      </c>
      <c r="P21" s="25"/>
      <c r="Q21" s="110"/>
      <c r="R21" s="21">
        <v>0</v>
      </c>
      <c r="S21" s="2"/>
    </row>
    <row r="22" spans="1:19" s="9" customFormat="1" x14ac:dyDescent="0.2">
      <c r="A22" s="7">
        <v>13</v>
      </c>
      <c r="B22" s="18"/>
      <c r="C22" s="108"/>
      <c r="D22" s="76"/>
      <c r="E22" s="108"/>
      <c r="F22" s="78"/>
      <c r="G22" s="79"/>
      <c r="H22" s="29" t="s">
        <v>20</v>
      </c>
      <c r="I22" s="29" t="s">
        <v>19</v>
      </c>
      <c r="J22" s="107"/>
      <c r="K22" s="109"/>
      <c r="L22" s="32">
        <v>0</v>
      </c>
      <c r="M22" s="32"/>
      <c r="N22" s="109"/>
      <c r="O22" s="57">
        <f t="shared" si="0"/>
        <v>0</v>
      </c>
      <c r="P22" s="25"/>
      <c r="Q22" s="110"/>
      <c r="R22" s="21">
        <v>0</v>
      </c>
      <c r="S22" s="2"/>
    </row>
    <row r="23" spans="1:19" s="9" customFormat="1" x14ac:dyDescent="0.2">
      <c r="A23" s="7">
        <v>14</v>
      </c>
      <c r="B23" s="18"/>
      <c r="C23" s="108"/>
      <c r="D23" s="76"/>
      <c r="E23" s="108"/>
      <c r="F23" s="78"/>
      <c r="G23" s="79"/>
      <c r="H23" s="29" t="s">
        <v>20</v>
      </c>
      <c r="I23" s="29" t="s">
        <v>19</v>
      </c>
      <c r="J23" s="107"/>
      <c r="K23" s="109"/>
      <c r="L23" s="32">
        <v>0</v>
      </c>
      <c r="M23" s="32"/>
      <c r="N23" s="109"/>
      <c r="O23" s="57">
        <f t="shared" si="0"/>
        <v>0</v>
      </c>
      <c r="P23" s="25"/>
      <c r="Q23" s="110"/>
      <c r="R23" s="21">
        <v>0</v>
      </c>
      <c r="S23" s="2"/>
    </row>
    <row r="24" spans="1:19" s="9" customFormat="1" x14ac:dyDescent="0.2">
      <c r="A24" s="7">
        <v>15</v>
      </c>
      <c r="B24" s="18"/>
      <c r="C24" s="108"/>
      <c r="D24" s="76"/>
      <c r="E24" s="108"/>
      <c r="F24" s="78"/>
      <c r="G24" s="79"/>
      <c r="H24" s="29" t="s">
        <v>20</v>
      </c>
      <c r="I24" s="29" t="s">
        <v>19</v>
      </c>
      <c r="J24" s="107"/>
      <c r="K24" s="109"/>
      <c r="L24" s="32">
        <v>0</v>
      </c>
      <c r="M24" s="32"/>
      <c r="N24" s="109"/>
      <c r="O24" s="57">
        <f t="shared" si="0"/>
        <v>0</v>
      </c>
      <c r="P24" s="25"/>
      <c r="Q24" s="110"/>
      <c r="R24" s="21">
        <v>0</v>
      </c>
      <c r="S24" s="2"/>
    </row>
    <row r="25" spans="1:19" s="9" customFormat="1" x14ac:dyDescent="0.2">
      <c r="A25" s="7">
        <v>16</v>
      </c>
      <c r="B25" s="18"/>
      <c r="C25" s="108"/>
      <c r="D25" s="76"/>
      <c r="E25" s="108"/>
      <c r="F25" s="78"/>
      <c r="G25" s="79"/>
      <c r="H25" s="29" t="s">
        <v>20</v>
      </c>
      <c r="I25" s="29" t="s">
        <v>19</v>
      </c>
      <c r="J25" s="107"/>
      <c r="K25" s="109"/>
      <c r="L25" s="32">
        <v>0</v>
      </c>
      <c r="M25" s="32"/>
      <c r="N25" s="109"/>
      <c r="O25" s="57">
        <f t="shared" si="0"/>
        <v>0</v>
      </c>
      <c r="P25" s="25"/>
      <c r="Q25" s="110"/>
      <c r="R25" s="21">
        <v>0</v>
      </c>
      <c r="S25" s="2"/>
    </row>
    <row r="26" spans="1:19" s="9" customFormat="1" x14ac:dyDescent="0.2">
      <c r="A26" s="7">
        <v>17</v>
      </c>
      <c r="B26" s="18"/>
      <c r="C26" s="108"/>
      <c r="D26" s="76"/>
      <c r="E26" s="108"/>
      <c r="F26" s="78"/>
      <c r="G26" s="79"/>
      <c r="H26" s="29" t="s">
        <v>20</v>
      </c>
      <c r="I26" s="29" t="s">
        <v>19</v>
      </c>
      <c r="J26" s="107"/>
      <c r="K26" s="109"/>
      <c r="L26" s="32">
        <v>0</v>
      </c>
      <c r="M26" s="32"/>
      <c r="N26" s="109"/>
      <c r="O26" s="57">
        <f t="shared" si="0"/>
        <v>0</v>
      </c>
      <c r="P26" s="25"/>
      <c r="Q26" s="110"/>
      <c r="R26" s="21">
        <v>0</v>
      </c>
      <c r="S26" s="2"/>
    </row>
    <row r="27" spans="1:19" s="9" customFormat="1" x14ac:dyDescent="0.2">
      <c r="A27" s="7">
        <v>18</v>
      </c>
      <c r="B27" s="18"/>
      <c r="C27" s="108"/>
      <c r="D27" s="76"/>
      <c r="E27" s="108"/>
      <c r="F27" s="78"/>
      <c r="G27" s="79"/>
      <c r="H27" s="29" t="s">
        <v>20</v>
      </c>
      <c r="I27" s="29" t="s">
        <v>19</v>
      </c>
      <c r="J27" s="107"/>
      <c r="K27" s="109"/>
      <c r="L27" s="32">
        <v>0</v>
      </c>
      <c r="M27" s="32"/>
      <c r="N27" s="109"/>
      <c r="O27" s="57">
        <f t="shared" si="0"/>
        <v>0</v>
      </c>
      <c r="P27" s="25"/>
      <c r="Q27" s="110"/>
      <c r="R27" s="21">
        <v>0</v>
      </c>
      <c r="S27" s="2"/>
    </row>
    <row r="28" spans="1:19" s="9" customFormat="1" x14ac:dyDescent="0.2">
      <c r="A28" s="7">
        <v>19</v>
      </c>
      <c r="B28" s="18"/>
      <c r="C28" s="108"/>
      <c r="D28" s="76"/>
      <c r="E28" s="108"/>
      <c r="F28" s="78"/>
      <c r="G28" s="79"/>
      <c r="H28" s="29" t="s">
        <v>20</v>
      </c>
      <c r="I28" s="29" t="s">
        <v>19</v>
      </c>
      <c r="J28" s="107"/>
      <c r="K28" s="109"/>
      <c r="L28" s="32">
        <v>0</v>
      </c>
      <c r="M28" s="32"/>
      <c r="N28" s="109"/>
      <c r="O28" s="57">
        <f t="shared" si="0"/>
        <v>0</v>
      </c>
      <c r="P28" s="25"/>
      <c r="Q28" s="110"/>
      <c r="R28" s="21">
        <v>0</v>
      </c>
      <c r="S28" s="2"/>
    </row>
    <row r="29" spans="1:19" s="9" customFormat="1" x14ac:dyDescent="0.2">
      <c r="A29" s="7">
        <v>20</v>
      </c>
      <c r="B29" s="18"/>
      <c r="C29" s="108"/>
      <c r="D29" s="76"/>
      <c r="E29" s="108"/>
      <c r="F29" s="78"/>
      <c r="G29" s="79"/>
      <c r="H29" s="29" t="s">
        <v>20</v>
      </c>
      <c r="I29" s="29" t="s">
        <v>19</v>
      </c>
      <c r="J29" s="107"/>
      <c r="K29" s="109"/>
      <c r="L29" s="32">
        <v>0</v>
      </c>
      <c r="M29" s="32"/>
      <c r="N29" s="109"/>
      <c r="O29" s="57">
        <f t="shared" si="0"/>
        <v>0</v>
      </c>
      <c r="P29" s="25"/>
      <c r="Q29" s="110"/>
      <c r="R29" s="21">
        <v>0</v>
      </c>
      <c r="S29" s="2"/>
    </row>
    <row r="30" spans="1:19" s="9" customFormat="1" x14ac:dyDescent="0.2">
      <c r="A30" s="7">
        <v>21</v>
      </c>
      <c r="B30" s="18"/>
      <c r="C30" s="108"/>
      <c r="D30" s="76"/>
      <c r="E30" s="108"/>
      <c r="F30" s="78"/>
      <c r="G30" s="79"/>
      <c r="H30" s="29" t="s">
        <v>20</v>
      </c>
      <c r="I30" s="29" t="s">
        <v>19</v>
      </c>
      <c r="J30" s="107"/>
      <c r="K30" s="109"/>
      <c r="L30" s="32">
        <v>0</v>
      </c>
      <c r="M30" s="32"/>
      <c r="N30" s="109"/>
      <c r="O30" s="57">
        <f t="shared" si="0"/>
        <v>0</v>
      </c>
      <c r="P30" s="25"/>
      <c r="Q30" s="110"/>
      <c r="R30" s="21">
        <v>0</v>
      </c>
      <c r="S30" s="2"/>
    </row>
    <row r="31" spans="1:19" s="9" customFormat="1" x14ac:dyDescent="0.2">
      <c r="A31" s="7">
        <v>22</v>
      </c>
      <c r="B31" s="18"/>
      <c r="C31" s="108"/>
      <c r="D31" s="76"/>
      <c r="E31" s="108"/>
      <c r="F31" s="78"/>
      <c r="G31" s="79"/>
      <c r="H31" s="29" t="s">
        <v>20</v>
      </c>
      <c r="I31" s="29" t="s">
        <v>19</v>
      </c>
      <c r="J31" s="107"/>
      <c r="K31" s="109"/>
      <c r="L31" s="32">
        <v>0</v>
      </c>
      <c r="M31" s="32"/>
      <c r="N31" s="109"/>
      <c r="O31" s="57">
        <f t="shared" si="0"/>
        <v>0</v>
      </c>
      <c r="P31" s="25"/>
      <c r="Q31" s="110"/>
      <c r="R31" s="21">
        <v>0</v>
      </c>
      <c r="S31" s="2"/>
    </row>
    <row r="32" spans="1:19" s="9" customFormat="1" x14ac:dyDescent="0.2">
      <c r="A32" s="7">
        <v>23</v>
      </c>
      <c r="B32" s="18"/>
      <c r="C32" s="108"/>
      <c r="D32" s="76"/>
      <c r="E32" s="108"/>
      <c r="F32" s="78"/>
      <c r="G32" s="79"/>
      <c r="H32" s="29" t="s">
        <v>20</v>
      </c>
      <c r="I32" s="29" t="s">
        <v>19</v>
      </c>
      <c r="J32" s="107"/>
      <c r="K32" s="109"/>
      <c r="L32" s="32">
        <v>0</v>
      </c>
      <c r="M32" s="32"/>
      <c r="N32" s="109"/>
      <c r="O32" s="57">
        <f t="shared" si="0"/>
        <v>0</v>
      </c>
      <c r="P32" s="25"/>
      <c r="Q32" s="110"/>
      <c r="R32" s="21">
        <v>0</v>
      </c>
      <c r="S32" s="2"/>
    </row>
    <row r="33" spans="1:19" s="9" customFormat="1" x14ac:dyDescent="0.2">
      <c r="A33" s="7">
        <v>24</v>
      </c>
      <c r="B33" s="18"/>
      <c r="C33" s="108"/>
      <c r="D33" s="76"/>
      <c r="E33" s="108"/>
      <c r="F33" s="80"/>
      <c r="G33" s="114"/>
      <c r="H33" s="29" t="s">
        <v>20</v>
      </c>
      <c r="I33" s="29" t="s">
        <v>19</v>
      </c>
      <c r="J33" s="107"/>
      <c r="K33" s="109"/>
      <c r="L33" s="32">
        <v>0</v>
      </c>
      <c r="M33" s="32"/>
      <c r="N33" s="109"/>
      <c r="O33" s="57">
        <f t="shared" si="0"/>
        <v>0</v>
      </c>
      <c r="P33" s="25"/>
      <c r="Q33" s="110"/>
      <c r="R33" s="21">
        <v>0</v>
      </c>
      <c r="S33" s="2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  <mergeCell ref="A6:A8"/>
    <mergeCell ref="B6:C6"/>
    <mergeCell ref="D6:G6"/>
    <mergeCell ref="H6:H8"/>
    <mergeCell ref="I6:I8"/>
  </mergeCells>
  <pageMargins left="0.7" right="0.7" top="0.75" bottom="0.75" header="0.3" footer="0.3"/>
</worksheet>
</file>

<file path=xl/worksheets/sheet2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D09DBC-5874-4A81-A84D-39CBC480785A}">
  <dimension ref="A1:AC33"/>
  <sheetViews>
    <sheetView workbookViewId="0">
      <selection sqref="A1:XFD1048576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/>
      <c r="C10" s="108"/>
      <c r="D10" s="76"/>
      <c r="E10" s="108"/>
      <c r="F10" s="80"/>
      <c r="G10" s="79"/>
      <c r="H10" s="29" t="s">
        <v>20</v>
      </c>
      <c r="I10" s="29" t="s">
        <v>19</v>
      </c>
      <c r="J10" s="107"/>
      <c r="K10" s="109"/>
      <c r="L10" s="32">
        <v>0</v>
      </c>
      <c r="M10" s="32"/>
      <c r="N10" s="109"/>
      <c r="O10" s="57">
        <f t="shared" ref="O10:O33" si="0">G10</f>
        <v>0</v>
      </c>
      <c r="P10" s="25"/>
      <c r="Q10" s="110"/>
      <c r="R10" s="21">
        <v>0</v>
      </c>
      <c r="S10" s="2"/>
    </row>
    <row r="11" spans="1:29" s="9" customFormat="1" x14ac:dyDescent="0.2">
      <c r="A11" s="7">
        <v>2</v>
      </c>
      <c r="B11" s="18"/>
      <c r="C11" s="108"/>
      <c r="D11" s="76"/>
      <c r="E11" s="108"/>
      <c r="F11" s="78"/>
      <c r="G11" s="79"/>
      <c r="H11" s="29" t="s">
        <v>20</v>
      </c>
      <c r="I11" s="29" t="s">
        <v>19</v>
      </c>
      <c r="J11" s="107"/>
      <c r="K11" s="109"/>
      <c r="L11" s="32">
        <v>0</v>
      </c>
      <c r="M11" s="32"/>
      <c r="N11" s="109"/>
      <c r="O11" s="57">
        <f t="shared" si="0"/>
        <v>0</v>
      </c>
      <c r="P11" s="25"/>
      <c r="Q11" s="110"/>
      <c r="R11" s="21">
        <v>0</v>
      </c>
      <c r="S11" s="2"/>
    </row>
    <row r="12" spans="1:29" s="9" customFormat="1" x14ac:dyDescent="0.2">
      <c r="A12" s="7">
        <v>3</v>
      </c>
      <c r="B12" s="18"/>
      <c r="C12" s="108"/>
      <c r="D12" s="76"/>
      <c r="E12" s="108"/>
      <c r="F12" s="78"/>
      <c r="G12" s="79"/>
      <c r="H12" s="29" t="s">
        <v>20</v>
      </c>
      <c r="I12" s="29" t="s">
        <v>19</v>
      </c>
      <c r="J12" s="107"/>
      <c r="K12" s="109"/>
      <c r="L12" s="32">
        <v>0</v>
      </c>
      <c r="M12" s="32"/>
      <c r="N12" s="109"/>
      <c r="O12" s="57">
        <f t="shared" si="0"/>
        <v>0</v>
      </c>
      <c r="P12" s="25"/>
      <c r="Q12" s="110"/>
      <c r="R12" s="21">
        <v>0</v>
      </c>
      <c r="S12" s="2"/>
    </row>
    <row r="13" spans="1:29" s="9" customFormat="1" x14ac:dyDescent="0.2">
      <c r="A13" s="7">
        <v>4</v>
      </c>
      <c r="B13" s="18"/>
      <c r="C13" s="108"/>
      <c r="D13" s="76"/>
      <c r="E13" s="108"/>
      <c r="F13" s="78"/>
      <c r="G13" s="79"/>
      <c r="H13" s="29" t="s">
        <v>20</v>
      </c>
      <c r="I13" s="29" t="s">
        <v>19</v>
      </c>
      <c r="J13" s="107"/>
      <c r="K13" s="109"/>
      <c r="L13" s="32">
        <v>0</v>
      </c>
      <c r="M13" s="32"/>
      <c r="N13" s="109"/>
      <c r="O13" s="57">
        <f t="shared" si="0"/>
        <v>0</v>
      </c>
      <c r="P13" s="25"/>
      <c r="Q13" s="110"/>
      <c r="R13" s="21">
        <v>0</v>
      </c>
      <c r="S13" s="2"/>
    </row>
    <row r="14" spans="1:29" s="9" customFormat="1" x14ac:dyDescent="0.2">
      <c r="A14" s="7">
        <v>5</v>
      </c>
      <c r="B14" s="18"/>
      <c r="C14" s="108"/>
      <c r="D14" s="76"/>
      <c r="E14" s="108"/>
      <c r="F14" s="78"/>
      <c r="G14" s="79"/>
      <c r="H14" s="29" t="s">
        <v>20</v>
      </c>
      <c r="I14" s="29" t="s">
        <v>19</v>
      </c>
      <c r="J14" s="107"/>
      <c r="K14" s="109"/>
      <c r="L14" s="32">
        <v>0</v>
      </c>
      <c r="M14" s="32"/>
      <c r="N14" s="109"/>
      <c r="O14" s="57">
        <f t="shared" si="0"/>
        <v>0</v>
      </c>
      <c r="P14" s="25"/>
      <c r="Q14" s="110"/>
      <c r="R14" s="21">
        <v>0</v>
      </c>
      <c r="S14" s="2"/>
    </row>
    <row r="15" spans="1:29" s="9" customFormat="1" x14ac:dyDescent="0.2">
      <c r="A15" s="7">
        <v>6</v>
      </c>
      <c r="B15" s="18"/>
      <c r="C15" s="108"/>
      <c r="D15" s="76"/>
      <c r="E15" s="108"/>
      <c r="F15" s="78"/>
      <c r="G15" s="79"/>
      <c r="H15" s="29" t="s">
        <v>20</v>
      </c>
      <c r="I15" s="29" t="s">
        <v>19</v>
      </c>
      <c r="J15" s="107"/>
      <c r="K15" s="109"/>
      <c r="L15" s="32">
        <v>0</v>
      </c>
      <c r="M15" s="32"/>
      <c r="N15" s="109"/>
      <c r="O15" s="57">
        <f t="shared" si="0"/>
        <v>0</v>
      </c>
      <c r="P15" s="25"/>
      <c r="Q15" s="110"/>
      <c r="R15" s="21">
        <v>0</v>
      </c>
      <c r="S15" s="2"/>
    </row>
    <row r="16" spans="1:29" s="9" customFormat="1" x14ac:dyDescent="0.2">
      <c r="A16" s="7">
        <v>7</v>
      </c>
      <c r="B16" s="18"/>
      <c r="C16" s="108"/>
      <c r="D16" s="76"/>
      <c r="E16" s="108"/>
      <c r="F16" s="78"/>
      <c r="G16" s="79"/>
      <c r="H16" s="29" t="s">
        <v>20</v>
      </c>
      <c r="I16" s="29" t="s">
        <v>19</v>
      </c>
      <c r="J16" s="107"/>
      <c r="K16" s="109"/>
      <c r="L16" s="32">
        <v>0</v>
      </c>
      <c r="M16" s="32"/>
      <c r="N16" s="109"/>
      <c r="O16" s="57">
        <f t="shared" si="0"/>
        <v>0</v>
      </c>
      <c r="P16" s="25"/>
      <c r="Q16" s="110"/>
      <c r="R16" s="21">
        <v>0</v>
      </c>
      <c r="S16" s="2"/>
    </row>
    <row r="17" spans="1:19" s="9" customFormat="1" x14ac:dyDescent="0.2">
      <c r="A17" s="7">
        <v>8</v>
      </c>
      <c r="B17" s="18"/>
      <c r="C17" s="108"/>
      <c r="D17" s="76"/>
      <c r="E17" s="108"/>
      <c r="F17" s="78"/>
      <c r="G17" s="79"/>
      <c r="H17" s="29" t="s">
        <v>20</v>
      </c>
      <c r="I17" s="29" t="s">
        <v>19</v>
      </c>
      <c r="J17" s="107"/>
      <c r="K17" s="109"/>
      <c r="L17" s="32">
        <v>0</v>
      </c>
      <c r="M17" s="32"/>
      <c r="N17" s="109"/>
      <c r="O17" s="57">
        <f t="shared" si="0"/>
        <v>0</v>
      </c>
      <c r="P17" s="25"/>
      <c r="Q17" s="110"/>
      <c r="R17" s="21">
        <v>0</v>
      </c>
      <c r="S17" s="2"/>
    </row>
    <row r="18" spans="1:19" s="9" customFormat="1" x14ac:dyDescent="0.2">
      <c r="A18" s="7">
        <v>9</v>
      </c>
      <c r="B18" s="18"/>
      <c r="C18" s="108"/>
      <c r="D18" s="76"/>
      <c r="E18" s="108"/>
      <c r="F18" s="78"/>
      <c r="G18" s="79"/>
      <c r="H18" s="29" t="s">
        <v>20</v>
      </c>
      <c r="I18" s="29" t="s">
        <v>19</v>
      </c>
      <c r="J18" s="107"/>
      <c r="K18" s="109"/>
      <c r="L18" s="32">
        <v>0</v>
      </c>
      <c r="M18" s="32"/>
      <c r="N18" s="109"/>
      <c r="O18" s="57">
        <f t="shared" si="0"/>
        <v>0</v>
      </c>
      <c r="P18" s="25"/>
      <c r="Q18" s="110"/>
      <c r="R18" s="21">
        <v>0</v>
      </c>
      <c r="S18" s="2"/>
    </row>
    <row r="19" spans="1:19" s="9" customFormat="1" x14ac:dyDescent="0.2">
      <c r="A19" s="7">
        <v>10</v>
      </c>
      <c r="B19" s="18"/>
      <c r="C19" s="108"/>
      <c r="D19" s="76"/>
      <c r="E19" s="108"/>
      <c r="F19" s="78"/>
      <c r="G19" s="79"/>
      <c r="H19" s="29" t="s">
        <v>20</v>
      </c>
      <c r="I19" s="29" t="s">
        <v>19</v>
      </c>
      <c r="J19" s="107"/>
      <c r="K19" s="109"/>
      <c r="L19" s="32">
        <v>0</v>
      </c>
      <c r="M19" s="32"/>
      <c r="N19" s="109"/>
      <c r="O19" s="57">
        <f t="shared" si="0"/>
        <v>0</v>
      </c>
      <c r="P19" s="25"/>
      <c r="Q19" s="110"/>
      <c r="R19" s="21">
        <v>0</v>
      </c>
      <c r="S19" s="2"/>
    </row>
    <row r="20" spans="1:19" s="9" customFormat="1" x14ac:dyDescent="0.2">
      <c r="A20" s="7">
        <v>11</v>
      </c>
      <c r="B20" s="18"/>
      <c r="C20" s="108"/>
      <c r="D20" s="76"/>
      <c r="E20" s="108"/>
      <c r="F20" s="78"/>
      <c r="G20" s="79"/>
      <c r="H20" s="29" t="s">
        <v>20</v>
      </c>
      <c r="I20" s="29" t="s">
        <v>19</v>
      </c>
      <c r="J20" s="107"/>
      <c r="K20" s="109"/>
      <c r="L20" s="32">
        <v>0</v>
      </c>
      <c r="M20" s="32"/>
      <c r="N20" s="109"/>
      <c r="O20" s="57">
        <f t="shared" si="0"/>
        <v>0</v>
      </c>
      <c r="P20" s="25"/>
      <c r="Q20" s="110"/>
      <c r="R20" s="21">
        <v>0</v>
      </c>
      <c r="S20" s="2"/>
    </row>
    <row r="21" spans="1:19" s="9" customFormat="1" x14ac:dyDescent="0.2">
      <c r="A21" s="7">
        <v>12</v>
      </c>
      <c r="B21" s="18"/>
      <c r="C21" s="108"/>
      <c r="D21" s="76"/>
      <c r="E21" s="108"/>
      <c r="F21" s="78"/>
      <c r="G21" s="79"/>
      <c r="H21" s="29" t="s">
        <v>20</v>
      </c>
      <c r="I21" s="29" t="s">
        <v>19</v>
      </c>
      <c r="J21" s="107"/>
      <c r="K21" s="109"/>
      <c r="L21" s="32">
        <v>0</v>
      </c>
      <c r="M21" s="32"/>
      <c r="N21" s="109"/>
      <c r="O21" s="57">
        <f t="shared" si="0"/>
        <v>0</v>
      </c>
      <c r="P21" s="25"/>
      <c r="Q21" s="110"/>
      <c r="R21" s="21">
        <v>0</v>
      </c>
      <c r="S21" s="2"/>
    </row>
    <row r="22" spans="1:19" s="9" customFormat="1" x14ac:dyDescent="0.2">
      <c r="A22" s="7">
        <v>13</v>
      </c>
      <c r="B22" s="18"/>
      <c r="C22" s="108"/>
      <c r="D22" s="76"/>
      <c r="E22" s="108"/>
      <c r="F22" s="78"/>
      <c r="G22" s="79"/>
      <c r="H22" s="29" t="s">
        <v>20</v>
      </c>
      <c r="I22" s="29" t="s">
        <v>19</v>
      </c>
      <c r="J22" s="107"/>
      <c r="K22" s="109"/>
      <c r="L22" s="32">
        <v>0</v>
      </c>
      <c r="M22" s="32"/>
      <c r="N22" s="109"/>
      <c r="O22" s="57">
        <f t="shared" si="0"/>
        <v>0</v>
      </c>
      <c r="P22" s="25"/>
      <c r="Q22" s="110"/>
      <c r="R22" s="21">
        <v>0</v>
      </c>
      <c r="S22" s="2"/>
    </row>
    <row r="23" spans="1:19" s="9" customFormat="1" x14ac:dyDescent="0.2">
      <c r="A23" s="7">
        <v>14</v>
      </c>
      <c r="B23" s="18"/>
      <c r="C23" s="108"/>
      <c r="D23" s="76"/>
      <c r="E23" s="108"/>
      <c r="F23" s="78"/>
      <c r="G23" s="79"/>
      <c r="H23" s="29" t="s">
        <v>20</v>
      </c>
      <c r="I23" s="29" t="s">
        <v>19</v>
      </c>
      <c r="J23" s="107"/>
      <c r="K23" s="109"/>
      <c r="L23" s="32">
        <v>0</v>
      </c>
      <c r="M23" s="32"/>
      <c r="N23" s="109"/>
      <c r="O23" s="57">
        <f t="shared" si="0"/>
        <v>0</v>
      </c>
      <c r="P23" s="25"/>
      <c r="Q23" s="110"/>
      <c r="R23" s="21">
        <v>0</v>
      </c>
      <c r="S23" s="2"/>
    </row>
    <row r="24" spans="1:19" s="9" customFormat="1" x14ac:dyDescent="0.2">
      <c r="A24" s="7">
        <v>15</v>
      </c>
      <c r="B24" s="18"/>
      <c r="C24" s="108"/>
      <c r="D24" s="76"/>
      <c r="E24" s="108"/>
      <c r="F24" s="78"/>
      <c r="G24" s="79"/>
      <c r="H24" s="29" t="s">
        <v>20</v>
      </c>
      <c r="I24" s="29" t="s">
        <v>19</v>
      </c>
      <c r="J24" s="107"/>
      <c r="K24" s="109"/>
      <c r="L24" s="32">
        <v>0</v>
      </c>
      <c r="M24" s="32"/>
      <c r="N24" s="109"/>
      <c r="O24" s="57">
        <f t="shared" si="0"/>
        <v>0</v>
      </c>
      <c r="P24" s="25"/>
      <c r="Q24" s="110"/>
      <c r="R24" s="21">
        <v>0</v>
      </c>
      <c r="S24" s="2"/>
    </row>
    <row r="25" spans="1:19" s="9" customFormat="1" x14ac:dyDescent="0.2">
      <c r="A25" s="7">
        <v>16</v>
      </c>
      <c r="B25" s="18"/>
      <c r="C25" s="108"/>
      <c r="D25" s="76"/>
      <c r="E25" s="108"/>
      <c r="F25" s="78"/>
      <c r="G25" s="79"/>
      <c r="H25" s="29" t="s">
        <v>20</v>
      </c>
      <c r="I25" s="29" t="s">
        <v>19</v>
      </c>
      <c r="J25" s="107"/>
      <c r="K25" s="109"/>
      <c r="L25" s="32">
        <v>0</v>
      </c>
      <c r="M25" s="32"/>
      <c r="N25" s="109"/>
      <c r="O25" s="57">
        <f t="shared" si="0"/>
        <v>0</v>
      </c>
      <c r="P25" s="25"/>
      <c r="Q25" s="110"/>
      <c r="R25" s="21">
        <v>0</v>
      </c>
      <c r="S25" s="2"/>
    </row>
    <row r="26" spans="1:19" s="9" customFormat="1" x14ac:dyDescent="0.2">
      <c r="A26" s="7">
        <v>17</v>
      </c>
      <c r="B26" s="18"/>
      <c r="C26" s="108"/>
      <c r="D26" s="76"/>
      <c r="E26" s="108"/>
      <c r="F26" s="78"/>
      <c r="G26" s="79"/>
      <c r="H26" s="29" t="s">
        <v>20</v>
      </c>
      <c r="I26" s="29" t="s">
        <v>19</v>
      </c>
      <c r="J26" s="107"/>
      <c r="K26" s="109"/>
      <c r="L26" s="32">
        <v>0</v>
      </c>
      <c r="M26" s="32"/>
      <c r="N26" s="109"/>
      <c r="O26" s="57">
        <f t="shared" si="0"/>
        <v>0</v>
      </c>
      <c r="P26" s="25"/>
      <c r="Q26" s="110"/>
      <c r="R26" s="21">
        <v>0</v>
      </c>
      <c r="S26" s="2"/>
    </row>
    <row r="27" spans="1:19" s="9" customFormat="1" x14ac:dyDescent="0.2">
      <c r="A27" s="7">
        <v>18</v>
      </c>
      <c r="B27" s="18"/>
      <c r="C27" s="108"/>
      <c r="D27" s="76"/>
      <c r="E27" s="108"/>
      <c r="F27" s="78"/>
      <c r="G27" s="79"/>
      <c r="H27" s="29" t="s">
        <v>20</v>
      </c>
      <c r="I27" s="29" t="s">
        <v>19</v>
      </c>
      <c r="J27" s="107"/>
      <c r="K27" s="109"/>
      <c r="L27" s="32">
        <v>0</v>
      </c>
      <c r="M27" s="32"/>
      <c r="N27" s="109"/>
      <c r="O27" s="57">
        <f t="shared" si="0"/>
        <v>0</v>
      </c>
      <c r="P27" s="25"/>
      <c r="Q27" s="110"/>
      <c r="R27" s="21">
        <v>0</v>
      </c>
      <c r="S27" s="2"/>
    </row>
    <row r="28" spans="1:19" s="9" customFormat="1" x14ac:dyDescent="0.2">
      <c r="A28" s="7">
        <v>19</v>
      </c>
      <c r="B28" s="18"/>
      <c r="C28" s="108"/>
      <c r="D28" s="76"/>
      <c r="E28" s="108"/>
      <c r="F28" s="78"/>
      <c r="G28" s="79"/>
      <c r="H28" s="29" t="s">
        <v>20</v>
      </c>
      <c r="I28" s="29" t="s">
        <v>19</v>
      </c>
      <c r="J28" s="107"/>
      <c r="K28" s="109"/>
      <c r="L28" s="32">
        <v>0</v>
      </c>
      <c r="M28" s="32"/>
      <c r="N28" s="109"/>
      <c r="O28" s="57">
        <f t="shared" si="0"/>
        <v>0</v>
      </c>
      <c r="P28" s="25"/>
      <c r="Q28" s="110"/>
      <c r="R28" s="21">
        <v>0</v>
      </c>
      <c r="S28" s="2"/>
    </row>
    <row r="29" spans="1:19" s="9" customFormat="1" x14ac:dyDescent="0.2">
      <c r="A29" s="7">
        <v>20</v>
      </c>
      <c r="B29" s="18"/>
      <c r="C29" s="108"/>
      <c r="D29" s="76"/>
      <c r="E29" s="108"/>
      <c r="F29" s="78"/>
      <c r="G29" s="79"/>
      <c r="H29" s="29" t="s">
        <v>20</v>
      </c>
      <c r="I29" s="29" t="s">
        <v>19</v>
      </c>
      <c r="J29" s="107"/>
      <c r="K29" s="109"/>
      <c r="L29" s="32">
        <v>0</v>
      </c>
      <c r="M29" s="32"/>
      <c r="N29" s="109"/>
      <c r="O29" s="57">
        <f t="shared" si="0"/>
        <v>0</v>
      </c>
      <c r="P29" s="25"/>
      <c r="Q29" s="110"/>
      <c r="R29" s="21">
        <v>0</v>
      </c>
      <c r="S29" s="2"/>
    </row>
    <row r="30" spans="1:19" s="9" customFormat="1" x14ac:dyDescent="0.2">
      <c r="A30" s="7">
        <v>21</v>
      </c>
      <c r="B30" s="18"/>
      <c r="C30" s="108"/>
      <c r="D30" s="76"/>
      <c r="E30" s="108"/>
      <c r="F30" s="78"/>
      <c r="G30" s="79"/>
      <c r="H30" s="29" t="s">
        <v>20</v>
      </c>
      <c r="I30" s="29" t="s">
        <v>19</v>
      </c>
      <c r="J30" s="107"/>
      <c r="K30" s="109"/>
      <c r="L30" s="32">
        <v>0</v>
      </c>
      <c r="M30" s="32"/>
      <c r="N30" s="109"/>
      <c r="O30" s="57">
        <f t="shared" si="0"/>
        <v>0</v>
      </c>
      <c r="P30" s="25"/>
      <c r="Q30" s="110"/>
      <c r="R30" s="21">
        <v>0</v>
      </c>
      <c r="S30" s="2"/>
    </row>
    <row r="31" spans="1:19" s="9" customFormat="1" x14ac:dyDescent="0.2">
      <c r="A31" s="7">
        <v>22</v>
      </c>
      <c r="B31" s="18"/>
      <c r="C31" s="108"/>
      <c r="D31" s="76"/>
      <c r="E31" s="108"/>
      <c r="F31" s="78"/>
      <c r="G31" s="79"/>
      <c r="H31" s="29" t="s">
        <v>20</v>
      </c>
      <c r="I31" s="29" t="s">
        <v>19</v>
      </c>
      <c r="J31" s="107"/>
      <c r="K31" s="109"/>
      <c r="L31" s="32">
        <v>0</v>
      </c>
      <c r="M31" s="32"/>
      <c r="N31" s="109"/>
      <c r="O31" s="57">
        <f t="shared" si="0"/>
        <v>0</v>
      </c>
      <c r="P31" s="25"/>
      <c r="Q31" s="110"/>
      <c r="R31" s="21">
        <v>0</v>
      </c>
      <c r="S31" s="2"/>
    </row>
    <row r="32" spans="1:19" s="9" customFormat="1" x14ac:dyDescent="0.2">
      <c r="A32" s="7">
        <v>23</v>
      </c>
      <c r="B32" s="18"/>
      <c r="C32" s="108"/>
      <c r="D32" s="76"/>
      <c r="E32" s="108"/>
      <c r="F32" s="78"/>
      <c r="G32" s="79"/>
      <c r="H32" s="29" t="s">
        <v>20</v>
      </c>
      <c r="I32" s="29" t="s">
        <v>19</v>
      </c>
      <c r="J32" s="107"/>
      <c r="K32" s="109"/>
      <c r="L32" s="32">
        <v>0</v>
      </c>
      <c r="M32" s="32"/>
      <c r="N32" s="109"/>
      <c r="O32" s="57">
        <f t="shared" si="0"/>
        <v>0</v>
      </c>
      <c r="P32" s="25"/>
      <c r="Q32" s="110"/>
      <c r="R32" s="21">
        <v>0</v>
      </c>
      <c r="S32" s="2"/>
    </row>
    <row r="33" spans="1:19" s="9" customFormat="1" x14ac:dyDescent="0.2">
      <c r="A33" s="7">
        <v>24</v>
      </c>
      <c r="B33" s="18"/>
      <c r="C33" s="108"/>
      <c r="D33" s="76"/>
      <c r="E33" s="108"/>
      <c r="F33" s="80"/>
      <c r="G33" s="114"/>
      <c r="H33" s="29" t="s">
        <v>20</v>
      </c>
      <c r="I33" s="29" t="s">
        <v>19</v>
      </c>
      <c r="J33" s="107"/>
      <c r="K33" s="109"/>
      <c r="L33" s="32">
        <v>0</v>
      </c>
      <c r="M33" s="32"/>
      <c r="N33" s="109"/>
      <c r="O33" s="57">
        <f t="shared" si="0"/>
        <v>0</v>
      </c>
      <c r="P33" s="25"/>
      <c r="Q33" s="110"/>
      <c r="R33" s="21">
        <v>0</v>
      </c>
      <c r="S33" s="2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  <mergeCell ref="A6:A8"/>
    <mergeCell ref="B6:C6"/>
    <mergeCell ref="D6:G6"/>
    <mergeCell ref="H6:H8"/>
    <mergeCell ref="I6:I8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2:AC16"/>
  <sheetViews>
    <sheetView workbookViewId="0">
      <selection activeCell="I19" sqref="I19"/>
    </sheetView>
  </sheetViews>
  <sheetFormatPr defaultRowHeight="20.100000000000001" customHeight="1" x14ac:dyDescent="0.2"/>
  <cols>
    <col min="1" max="1" width="4.5703125" style="10" customWidth="1"/>
    <col min="2" max="2" width="9.7109375" style="6" customWidth="1"/>
    <col min="3" max="3" width="12.42578125" style="6" customWidth="1"/>
    <col min="4" max="4" width="14.42578125" style="6" customWidth="1"/>
    <col min="5" max="5" width="14.28515625" style="6" customWidth="1"/>
    <col min="6" max="6" width="20.140625" style="6" customWidth="1"/>
    <col min="7" max="7" width="12.42578125" style="6" customWidth="1"/>
    <col min="8" max="8" width="9.85546875" style="6" customWidth="1"/>
    <col min="9" max="9" width="15" style="6" customWidth="1"/>
    <col min="10" max="10" width="30.140625" style="6" customWidth="1"/>
    <col min="11" max="11" width="13.28515625" style="6" customWidth="1"/>
    <col min="12" max="13" width="9.28515625" style="6" customWidth="1"/>
    <col min="14" max="14" width="10.42578125" style="6" customWidth="1"/>
    <col min="15" max="15" width="11.85546875" style="6" customWidth="1"/>
    <col min="16" max="16" width="11.28515625" style="6" customWidth="1"/>
    <col min="17" max="17" width="12.42578125" style="6" customWidth="1"/>
    <col min="18" max="18" width="8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0.100000000000001" customHeight="1" x14ac:dyDescent="0.2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39" customHeight="1" x14ac:dyDescent="0.2">
      <c r="A10" s="27">
        <v>1</v>
      </c>
      <c r="B10" s="18">
        <v>37810</v>
      </c>
      <c r="C10" s="19" t="s">
        <v>168</v>
      </c>
      <c r="D10" s="18">
        <v>10131254</v>
      </c>
      <c r="E10" s="19" t="s">
        <v>166</v>
      </c>
      <c r="F10" s="29" t="s">
        <v>417</v>
      </c>
      <c r="G10" s="20">
        <v>2975</v>
      </c>
      <c r="H10" s="18" t="s">
        <v>20</v>
      </c>
      <c r="I10" s="18" t="s">
        <v>19</v>
      </c>
      <c r="J10" s="11" t="s">
        <v>418</v>
      </c>
      <c r="K10" s="19" t="s">
        <v>168</v>
      </c>
      <c r="L10" s="21">
        <v>0</v>
      </c>
      <c r="M10" s="21">
        <v>3265</v>
      </c>
      <c r="N10" s="19" t="s">
        <v>242</v>
      </c>
      <c r="O10" s="22">
        <f t="shared" ref="O10:O16" si="0">G10</f>
        <v>2975</v>
      </c>
      <c r="P10" s="21">
        <v>4123</v>
      </c>
      <c r="Q10" s="23" t="s">
        <v>416</v>
      </c>
      <c r="R10" s="21">
        <v>0</v>
      </c>
      <c r="S10" s="2"/>
    </row>
    <row r="11" spans="1:29" ht="49.5" hidden="1" customHeight="1" x14ac:dyDescent="0.2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29" ht="33" customHeight="1" x14ac:dyDescent="0.2">
      <c r="A12" s="14">
        <v>2</v>
      </c>
      <c r="B12" s="14">
        <v>37832</v>
      </c>
      <c r="C12" s="24"/>
      <c r="D12" s="14">
        <v>21293</v>
      </c>
      <c r="E12" s="24" t="s">
        <v>166</v>
      </c>
      <c r="F12" s="29" t="s">
        <v>419</v>
      </c>
      <c r="G12" s="14">
        <v>3250.01</v>
      </c>
      <c r="H12" s="18" t="s">
        <v>20</v>
      </c>
      <c r="I12" s="18" t="s">
        <v>19</v>
      </c>
      <c r="J12" s="11" t="s">
        <v>420</v>
      </c>
      <c r="K12" s="24" t="s">
        <v>175</v>
      </c>
      <c r="L12" s="14">
        <v>0</v>
      </c>
      <c r="M12" s="25">
        <v>3268</v>
      </c>
      <c r="N12" s="24" t="s">
        <v>421</v>
      </c>
      <c r="O12" s="22">
        <f t="shared" si="0"/>
        <v>3250.01</v>
      </c>
      <c r="P12" s="21">
        <v>4124</v>
      </c>
      <c r="Q12" s="24" t="s">
        <v>416</v>
      </c>
      <c r="R12" s="14">
        <v>0</v>
      </c>
    </row>
    <row r="13" spans="1:29" ht="30" customHeight="1" x14ac:dyDescent="0.2">
      <c r="A13" s="14">
        <v>3</v>
      </c>
      <c r="B13" s="14">
        <v>40205</v>
      </c>
      <c r="C13" s="24" t="s">
        <v>382</v>
      </c>
      <c r="D13" s="14">
        <v>2200779</v>
      </c>
      <c r="E13" s="24"/>
      <c r="F13" s="38" t="s">
        <v>422</v>
      </c>
      <c r="G13" s="14">
        <v>10000</v>
      </c>
      <c r="H13" s="18" t="s">
        <v>62</v>
      </c>
      <c r="I13" s="18" t="s">
        <v>19</v>
      </c>
      <c r="J13" s="37" t="s">
        <v>423</v>
      </c>
      <c r="K13" s="24" t="s">
        <v>409</v>
      </c>
      <c r="L13" s="14">
        <v>0</v>
      </c>
      <c r="M13" s="14">
        <v>3377</v>
      </c>
      <c r="N13" s="24" t="s">
        <v>416</v>
      </c>
      <c r="O13" s="22">
        <f t="shared" si="0"/>
        <v>10000</v>
      </c>
      <c r="P13" s="14">
        <v>153</v>
      </c>
      <c r="Q13" s="24" t="s">
        <v>416</v>
      </c>
      <c r="R13" s="14">
        <v>0</v>
      </c>
    </row>
    <row r="14" spans="1:29" ht="23.25" customHeight="1" x14ac:dyDescent="0.2">
      <c r="A14" s="14">
        <v>4</v>
      </c>
      <c r="B14" s="14">
        <v>37502</v>
      </c>
      <c r="C14" s="24" t="s">
        <v>155</v>
      </c>
      <c r="D14" s="25">
        <v>2200734</v>
      </c>
      <c r="E14" s="24"/>
      <c r="F14" s="38" t="s">
        <v>422</v>
      </c>
      <c r="G14" s="14">
        <v>10000</v>
      </c>
      <c r="H14" s="18" t="s">
        <v>62</v>
      </c>
      <c r="I14" s="18" t="s">
        <v>19</v>
      </c>
      <c r="J14" s="37" t="s">
        <v>423</v>
      </c>
      <c r="K14" s="24" t="s">
        <v>155</v>
      </c>
      <c r="L14" s="14">
        <v>0</v>
      </c>
      <c r="M14" s="14">
        <v>3376</v>
      </c>
      <c r="N14" s="24" t="s">
        <v>416</v>
      </c>
      <c r="O14" s="22">
        <f t="shared" si="0"/>
        <v>10000</v>
      </c>
      <c r="P14" s="14">
        <v>153</v>
      </c>
      <c r="Q14" s="24" t="s">
        <v>416</v>
      </c>
      <c r="R14" s="14">
        <v>0</v>
      </c>
    </row>
    <row r="15" spans="1:29" ht="23.25" customHeight="1" x14ac:dyDescent="0.2">
      <c r="A15" s="27">
        <v>5</v>
      </c>
      <c r="B15" s="14">
        <v>1596</v>
      </c>
      <c r="C15" s="24" t="s">
        <v>229</v>
      </c>
      <c r="D15" s="14">
        <v>13057</v>
      </c>
      <c r="E15" s="24" t="s">
        <v>150</v>
      </c>
      <c r="F15" s="24" t="s">
        <v>424</v>
      </c>
      <c r="G15" s="14">
        <v>1808.8</v>
      </c>
      <c r="H15" s="24" t="s">
        <v>20</v>
      </c>
      <c r="I15" s="18" t="s">
        <v>19</v>
      </c>
      <c r="J15" s="24" t="s">
        <v>425</v>
      </c>
      <c r="K15" s="24" t="s">
        <v>181</v>
      </c>
      <c r="L15" s="14">
        <v>0</v>
      </c>
      <c r="M15" s="14">
        <v>3373</v>
      </c>
      <c r="N15" s="24" t="s">
        <v>416</v>
      </c>
      <c r="O15" s="14">
        <f t="shared" si="0"/>
        <v>1808.8</v>
      </c>
      <c r="P15" s="14">
        <v>4141</v>
      </c>
      <c r="Q15" s="24" t="s">
        <v>416</v>
      </c>
      <c r="R15" s="14">
        <v>0</v>
      </c>
    </row>
    <row r="16" spans="1:29" ht="29.25" customHeight="1" x14ac:dyDescent="0.2">
      <c r="A16" s="14">
        <v>7</v>
      </c>
      <c r="B16" s="14">
        <v>38876</v>
      </c>
      <c r="C16" s="24" t="s">
        <v>288</v>
      </c>
      <c r="D16" s="14">
        <v>13110</v>
      </c>
      <c r="E16" s="24" t="s">
        <v>288</v>
      </c>
      <c r="F16" s="24" t="s">
        <v>424</v>
      </c>
      <c r="G16" s="14">
        <v>4165</v>
      </c>
      <c r="H16" s="24" t="s">
        <v>20</v>
      </c>
      <c r="I16" s="18" t="s">
        <v>19</v>
      </c>
      <c r="J16" s="24" t="s">
        <v>426</v>
      </c>
      <c r="K16" s="24" t="s">
        <v>168</v>
      </c>
      <c r="L16" s="14">
        <v>0</v>
      </c>
      <c r="M16" s="14">
        <v>3374</v>
      </c>
      <c r="N16" s="24" t="s">
        <v>416</v>
      </c>
      <c r="O16" s="14">
        <f t="shared" si="0"/>
        <v>4165</v>
      </c>
      <c r="P16" s="14">
        <v>4141</v>
      </c>
      <c r="Q16" s="24" t="s">
        <v>416</v>
      </c>
      <c r="R16" s="14">
        <v>0</v>
      </c>
    </row>
  </sheetData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ageMargins left="0.7" right="0.7" top="0.75" bottom="0.75" header="0.3" footer="0.3"/>
</worksheet>
</file>

<file path=xl/worksheets/sheet2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1BE637-C981-4C1A-8436-C241C163A3B5}">
  <dimension ref="A1:AC33"/>
  <sheetViews>
    <sheetView workbookViewId="0">
      <selection sqref="A1:XFD1048576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/>
      <c r="C10" s="108"/>
      <c r="D10" s="76"/>
      <c r="E10" s="108"/>
      <c r="F10" s="80"/>
      <c r="G10" s="79"/>
      <c r="H10" s="29" t="s">
        <v>20</v>
      </c>
      <c r="I10" s="29" t="s">
        <v>19</v>
      </c>
      <c r="J10" s="107"/>
      <c r="K10" s="109"/>
      <c r="L10" s="32">
        <v>0</v>
      </c>
      <c r="M10" s="32"/>
      <c r="N10" s="109"/>
      <c r="O10" s="57">
        <f t="shared" ref="O10:O33" si="0">G10</f>
        <v>0</v>
      </c>
      <c r="P10" s="25"/>
      <c r="Q10" s="110"/>
      <c r="R10" s="21">
        <v>0</v>
      </c>
      <c r="S10" s="2"/>
    </row>
    <row r="11" spans="1:29" s="9" customFormat="1" x14ac:dyDescent="0.2">
      <c r="A11" s="7">
        <v>2</v>
      </c>
      <c r="B11" s="18"/>
      <c r="C11" s="108"/>
      <c r="D11" s="76"/>
      <c r="E11" s="108"/>
      <c r="F11" s="78"/>
      <c r="G11" s="79"/>
      <c r="H11" s="29" t="s">
        <v>20</v>
      </c>
      <c r="I11" s="29" t="s">
        <v>19</v>
      </c>
      <c r="J11" s="107"/>
      <c r="K11" s="109"/>
      <c r="L11" s="32">
        <v>0</v>
      </c>
      <c r="M11" s="32"/>
      <c r="N11" s="109"/>
      <c r="O11" s="57">
        <f t="shared" si="0"/>
        <v>0</v>
      </c>
      <c r="P11" s="25"/>
      <c r="Q11" s="110"/>
      <c r="R11" s="21">
        <v>0</v>
      </c>
      <c r="S11" s="2"/>
    </row>
    <row r="12" spans="1:29" s="9" customFormat="1" x14ac:dyDescent="0.2">
      <c r="A12" s="7">
        <v>3</v>
      </c>
      <c r="B12" s="18"/>
      <c r="C12" s="108"/>
      <c r="D12" s="76"/>
      <c r="E12" s="108"/>
      <c r="F12" s="78"/>
      <c r="G12" s="79"/>
      <c r="H12" s="29" t="s">
        <v>20</v>
      </c>
      <c r="I12" s="29" t="s">
        <v>19</v>
      </c>
      <c r="J12" s="107"/>
      <c r="K12" s="109"/>
      <c r="L12" s="32">
        <v>0</v>
      </c>
      <c r="M12" s="32"/>
      <c r="N12" s="109"/>
      <c r="O12" s="57">
        <f t="shared" si="0"/>
        <v>0</v>
      </c>
      <c r="P12" s="25"/>
      <c r="Q12" s="110"/>
      <c r="R12" s="21">
        <v>0</v>
      </c>
      <c r="S12" s="2"/>
    </row>
    <row r="13" spans="1:29" s="9" customFormat="1" x14ac:dyDescent="0.2">
      <c r="A13" s="7">
        <v>4</v>
      </c>
      <c r="B13" s="18"/>
      <c r="C13" s="108"/>
      <c r="D13" s="76"/>
      <c r="E13" s="108"/>
      <c r="F13" s="78"/>
      <c r="G13" s="79"/>
      <c r="H13" s="29" t="s">
        <v>20</v>
      </c>
      <c r="I13" s="29" t="s">
        <v>19</v>
      </c>
      <c r="J13" s="107"/>
      <c r="K13" s="109"/>
      <c r="L13" s="32">
        <v>0</v>
      </c>
      <c r="M13" s="32"/>
      <c r="N13" s="109"/>
      <c r="O13" s="57">
        <f t="shared" si="0"/>
        <v>0</v>
      </c>
      <c r="P13" s="25"/>
      <c r="Q13" s="110"/>
      <c r="R13" s="21">
        <v>0</v>
      </c>
      <c r="S13" s="2"/>
    </row>
    <row r="14" spans="1:29" s="9" customFormat="1" x14ac:dyDescent="0.2">
      <c r="A14" s="7">
        <v>5</v>
      </c>
      <c r="B14" s="18"/>
      <c r="C14" s="108"/>
      <c r="D14" s="76"/>
      <c r="E14" s="108"/>
      <c r="F14" s="78"/>
      <c r="G14" s="79"/>
      <c r="H14" s="29" t="s">
        <v>20</v>
      </c>
      <c r="I14" s="29" t="s">
        <v>19</v>
      </c>
      <c r="J14" s="107"/>
      <c r="K14" s="109"/>
      <c r="L14" s="32">
        <v>0</v>
      </c>
      <c r="M14" s="32"/>
      <c r="N14" s="109"/>
      <c r="O14" s="57">
        <f t="shared" si="0"/>
        <v>0</v>
      </c>
      <c r="P14" s="25"/>
      <c r="Q14" s="110"/>
      <c r="R14" s="21">
        <v>0</v>
      </c>
      <c r="S14" s="2"/>
    </row>
    <row r="15" spans="1:29" s="9" customFormat="1" x14ac:dyDescent="0.2">
      <c r="A15" s="7">
        <v>6</v>
      </c>
      <c r="B15" s="18"/>
      <c r="C15" s="108"/>
      <c r="D15" s="76"/>
      <c r="E15" s="108"/>
      <c r="F15" s="78"/>
      <c r="G15" s="79"/>
      <c r="H15" s="29" t="s">
        <v>20</v>
      </c>
      <c r="I15" s="29" t="s">
        <v>19</v>
      </c>
      <c r="J15" s="107"/>
      <c r="K15" s="109"/>
      <c r="L15" s="32">
        <v>0</v>
      </c>
      <c r="M15" s="32"/>
      <c r="N15" s="109"/>
      <c r="O15" s="57">
        <f t="shared" si="0"/>
        <v>0</v>
      </c>
      <c r="P15" s="25"/>
      <c r="Q15" s="110"/>
      <c r="R15" s="21">
        <v>0</v>
      </c>
      <c r="S15" s="2"/>
    </row>
    <row r="16" spans="1:29" s="9" customFormat="1" x14ac:dyDescent="0.2">
      <c r="A16" s="7">
        <v>7</v>
      </c>
      <c r="B16" s="18"/>
      <c r="C16" s="108"/>
      <c r="D16" s="76"/>
      <c r="E16" s="108"/>
      <c r="F16" s="78"/>
      <c r="G16" s="79"/>
      <c r="H16" s="29" t="s">
        <v>20</v>
      </c>
      <c r="I16" s="29" t="s">
        <v>19</v>
      </c>
      <c r="J16" s="107"/>
      <c r="K16" s="109"/>
      <c r="L16" s="32">
        <v>0</v>
      </c>
      <c r="M16" s="32"/>
      <c r="N16" s="109"/>
      <c r="O16" s="57">
        <f t="shared" si="0"/>
        <v>0</v>
      </c>
      <c r="P16" s="25"/>
      <c r="Q16" s="110"/>
      <c r="R16" s="21">
        <v>0</v>
      </c>
      <c r="S16" s="2"/>
    </row>
    <row r="17" spans="1:19" s="9" customFormat="1" x14ac:dyDescent="0.2">
      <c r="A17" s="7">
        <v>8</v>
      </c>
      <c r="B17" s="18"/>
      <c r="C17" s="108"/>
      <c r="D17" s="76"/>
      <c r="E17" s="108"/>
      <c r="F17" s="78"/>
      <c r="G17" s="79"/>
      <c r="H17" s="29" t="s">
        <v>20</v>
      </c>
      <c r="I17" s="29" t="s">
        <v>19</v>
      </c>
      <c r="J17" s="107"/>
      <c r="K17" s="109"/>
      <c r="L17" s="32">
        <v>0</v>
      </c>
      <c r="M17" s="32"/>
      <c r="N17" s="109"/>
      <c r="O17" s="57">
        <f t="shared" si="0"/>
        <v>0</v>
      </c>
      <c r="P17" s="25"/>
      <c r="Q17" s="110"/>
      <c r="R17" s="21">
        <v>0</v>
      </c>
      <c r="S17" s="2"/>
    </row>
    <row r="18" spans="1:19" s="9" customFormat="1" x14ac:dyDescent="0.2">
      <c r="A18" s="7">
        <v>9</v>
      </c>
      <c r="B18" s="18"/>
      <c r="C18" s="108"/>
      <c r="D18" s="76"/>
      <c r="E18" s="108"/>
      <c r="F18" s="78"/>
      <c r="G18" s="79"/>
      <c r="H18" s="29" t="s">
        <v>20</v>
      </c>
      <c r="I18" s="29" t="s">
        <v>19</v>
      </c>
      <c r="J18" s="107"/>
      <c r="K18" s="109"/>
      <c r="L18" s="32">
        <v>0</v>
      </c>
      <c r="M18" s="32"/>
      <c r="N18" s="109"/>
      <c r="O18" s="57">
        <f t="shared" si="0"/>
        <v>0</v>
      </c>
      <c r="P18" s="25"/>
      <c r="Q18" s="110"/>
      <c r="R18" s="21">
        <v>0</v>
      </c>
      <c r="S18" s="2"/>
    </row>
    <row r="19" spans="1:19" s="9" customFormat="1" x14ac:dyDescent="0.2">
      <c r="A19" s="7">
        <v>10</v>
      </c>
      <c r="B19" s="18"/>
      <c r="C19" s="108"/>
      <c r="D19" s="76"/>
      <c r="E19" s="108"/>
      <c r="F19" s="78"/>
      <c r="G19" s="79"/>
      <c r="H19" s="29" t="s">
        <v>20</v>
      </c>
      <c r="I19" s="29" t="s">
        <v>19</v>
      </c>
      <c r="J19" s="107"/>
      <c r="K19" s="109"/>
      <c r="L19" s="32">
        <v>0</v>
      </c>
      <c r="M19" s="32"/>
      <c r="N19" s="109"/>
      <c r="O19" s="57">
        <f t="shared" si="0"/>
        <v>0</v>
      </c>
      <c r="P19" s="25"/>
      <c r="Q19" s="110"/>
      <c r="R19" s="21">
        <v>0</v>
      </c>
      <c r="S19" s="2"/>
    </row>
    <row r="20" spans="1:19" s="9" customFormat="1" x14ac:dyDescent="0.2">
      <c r="A20" s="7">
        <v>11</v>
      </c>
      <c r="B20" s="18"/>
      <c r="C20" s="108"/>
      <c r="D20" s="76"/>
      <c r="E20" s="108"/>
      <c r="F20" s="78"/>
      <c r="G20" s="79"/>
      <c r="H20" s="29" t="s">
        <v>20</v>
      </c>
      <c r="I20" s="29" t="s">
        <v>19</v>
      </c>
      <c r="J20" s="107"/>
      <c r="K20" s="109"/>
      <c r="L20" s="32">
        <v>0</v>
      </c>
      <c r="M20" s="32"/>
      <c r="N20" s="109"/>
      <c r="O20" s="57">
        <f t="shared" si="0"/>
        <v>0</v>
      </c>
      <c r="P20" s="25"/>
      <c r="Q20" s="110"/>
      <c r="R20" s="21">
        <v>0</v>
      </c>
      <c r="S20" s="2"/>
    </row>
    <row r="21" spans="1:19" s="9" customFormat="1" x14ac:dyDescent="0.2">
      <c r="A21" s="7">
        <v>12</v>
      </c>
      <c r="B21" s="18"/>
      <c r="C21" s="108"/>
      <c r="D21" s="76"/>
      <c r="E21" s="108"/>
      <c r="F21" s="78"/>
      <c r="G21" s="79"/>
      <c r="H21" s="29" t="s">
        <v>20</v>
      </c>
      <c r="I21" s="29" t="s">
        <v>19</v>
      </c>
      <c r="J21" s="107"/>
      <c r="K21" s="109"/>
      <c r="L21" s="32">
        <v>0</v>
      </c>
      <c r="M21" s="32"/>
      <c r="N21" s="109"/>
      <c r="O21" s="57">
        <f t="shared" si="0"/>
        <v>0</v>
      </c>
      <c r="P21" s="25"/>
      <c r="Q21" s="110"/>
      <c r="R21" s="21">
        <v>0</v>
      </c>
      <c r="S21" s="2"/>
    </row>
    <row r="22" spans="1:19" s="9" customFormat="1" x14ac:dyDescent="0.2">
      <c r="A22" s="7">
        <v>13</v>
      </c>
      <c r="B22" s="18"/>
      <c r="C22" s="108"/>
      <c r="D22" s="76"/>
      <c r="E22" s="108"/>
      <c r="F22" s="78"/>
      <c r="G22" s="79"/>
      <c r="H22" s="29" t="s">
        <v>20</v>
      </c>
      <c r="I22" s="29" t="s">
        <v>19</v>
      </c>
      <c r="J22" s="107"/>
      <c r="K22" s="109"/>
      <c r="L22" s="32">
        <v>0</v>
      </c>
      <c r="M22" s="32"/>
      <c r="N22" s="109"/>
      <c r="O22" s="57">
        <f t="shared" si="0"/>
        <v>0</v>
      </c>
      <c r="P22" s="25"/>
      <c r="Q22" s="110"/>
      <c r="R22" s="21">
        <v>0</v>
      </c>
      <c r="S22" s="2"/>
    </row>
    <row r="23" spans="1:19" s="9" customFormat="1" x14ac:dyDescent="0.2">
      <c r="A23" s="7">
        <v>14</v>
      </c>
      <c r="B23" s="18"/>
      <c r="C23" s="108"/>
      <c r="D23" s="76"/>
      <c r="E23" s="108"/>
      <c r="F23" s="78"/>
      <c r="G23" s="79"/>
      <c r="H23" s="29" t="s">
        <v>20</v>
      </c>
      <c r="I23" s="29" t="s">
        <v>19</v>
      </c>
      <c r="J23" s="107"/>
      <c r="K23" s="109"/>
      <c r="L23" s="32">
        <v>0</v>
      </c>
      <c r="M23" s="32"/>
      <c r="N23" s="109"/>
      <c r="O23" s="57">
        <f t="shared" si="0"/>
        <v>0</v>
      </c>
      <c r="P23" s="25"/>
      <c r="Q23" s="110"/>
      <c r="R23" s="21">
        <v>0</v>
      </c>
      <c r="S23" s="2"/>
    </row>
    <row r="24" spans="1:19" s="9" customFormat="1" x14ac:dyDescent="0.2">
      <c r="A24" s="7">
        <v>15</v>
      </c>
      <c r="B24" s="18"/>
      <c r="C24" s="108"/>
      <c r="D24" s="76"/>
      <c r="E24" s="108"/>
      <c r="F24" s="78"/>
      <c r="G24" s="79"/>
      <c r="H24" s="29" t="s">
        <v>20</v>
      </c>
      <c r="I24" s="29" t="s">
        <v>19</v>
      </c>
      <c r="J24" s="107"/>
      <c r="K24" s="109"/>
      <c r="L24" s="32">
        <v>0</v>
      </c>
      <c r="M24" s="32"/>
      <c r="N24" s="109"/>
      <c r="O24" s="57">
        <f t="shared" si="0"/>
        <v>0</v>
      </c>
      <c r="P24" s="25"/>
      <c r="Q24" s="110"/>
      <c r="R24" s="21">
        <v>0</v>
      </c>
      <c r="S24" s="2"/>
    </row>
    <row r="25" spans="1:19" s="9" customFormat="1" x14ac:dyDescent="0.2">
      <c r="A25" s="7">
        <v>16</v>
      </c>
      <c r="B25" s="18"/>
      <c r="C25" s="108"/>
      <c r="D25" s="76"/>
      <c r="E25" s="108"/>
      <c r="F25" s="78"/>
      <c r="G25" s="79"/>
      <c r="H25" s="29" t="s">
        <v>20</v>
      </c>
      <c r="I25" s="29" t="s">
        <v>19</v>
      </c>
      <c r="J25" s="107"/>
      <c r="K25" s="109"/>
      <c r="L25" s="32">
        <v>0</v>
      </c>
      <c r="M25" s="32"/>
      <c r="N25" s="109"/>
      <c r="O25" s="57">
        <f t="shared" si="0"/>
        <v>0</v>
      </c>
      <c r="P25" s="25"/>
      <c r="Q25" s="110"/>
      <c r="R25" s="21">
        <v>0</v>
      </c>
      <c r="S25" s="2"/>
    </row>
    <row r="26" spans="1:19" s="9" customFormat="1" x14ac:dyDescent="0.2">
      <c r="A26" s="7">
        <v>17</v>
      </c>
      <c r="B26" s="18"/>
      <c r="C26" s="108"/>
      <c r="D26" s="76"/>
      <c r="E26" s="108"/>
      <c r="F26" s="78"/>
      <c r="G26" s="79"/>
      <c r="H26" s="29" t="s">
        <v>20</v>
      </c>
      <c r="I26" s="29" t="s">
        <v>19</v>
      </c>
      <c r="J26" s="107"/>
      <c r="K26" s="109"/>
      <c r="L26" s="32">
        <v>0</v>
      </c>
      <c r="M26" s="32"/>
      <c r="N26" s="109"/>
      <c r="O26" s="57">
        <f t="shared" si="0"/>
        <v>0</v>
      </c>
      <c r="P26" s="25"/>
      <c r="Q26" s="110"/>
      <c r="R26" s="21">
        <v>0</v>
      </c>
      <c r="S26" s="2"/>
    </row>
    <row r="27" spans="1:19" s="9" customFormat="1" x14ac:dyDescent="0.2">
      <c r="A27" s="7">
        <v>18</v>
      </c>
      <c r="B27" s="18"/>
      <c r="C27" s="108"/>
      <c r="D27" s="76"/>
      <c r="E27" s="108"/>
      <c r="F27" s="78"/>
      <c r="G27" s="79"/>
      <c r="H27" s="29" t="s">
        <v>20</v>
      </c>
      <c r="I27" s="29" t="s">
        <v>19</v>
      </c>
      <c r="J27" s="107"/>
      <c r="K27" s="109"/>
      <c r="L27" s="32">
        <v>0</v>
      </c>
      <c r="M27" s="32"/>
      <c r="N27" s="109"/>
      <c r="O27" s="57">
        <f t="shared" si="0"/>
        <v>0</v>
      </c>
      <c r="P27" s="25"/>
      <c r="Q27" s="110"/>
      <c r="R27" s="21">
        <v>0</v>
      </c>
      <c r="S27" s="2"/>
    </row>
    <row r="28" spans="1:19" s="9" customFormat="1" x14ac:dyDescent="0.2">
      <c r="A28" s="7">
        <v>19</v>
      </c>
      <c r="B28" s="18"/>
      <c r="C28" s="108"/>
      <c r="D28" s="76"/>
      <c r="E28" s="108"/>
      <c r="F28" s="78"/>
      <c r="G28" s="79"/>
      <c r="H28" s="29" t="s">
        <v>20</v>
      </c>
      <c r="I28" s="29" t="s">
        <v>19</v>
      </c>
      <c r="J28" s="107"/>
      <c r="K28" s="109"/>
      <c r="L28" s="32">
        <v>0</v>
      </c>
      <c r="M28" s="32"/>
      <c r="N28" s="109"/>
      <c r="O28" s="57">
        <f t="shared" si="0"/>
        <v>0</v>
      </c>
      <c r="P28" s="25"/>
      <c r="Q28" s="110"/>
      <c r="R28" s="21">
        <v>0</v>
      </c>
      <c r="S28" s="2"/>
    </row>
    <row r="29" spans="1:19" s="9" customFormat="1" x14ac:dyDescent="0.2">
      <c r="A29" s="7">
        <v>20</v>
      </c>
      <c r="B29" s="18"/>
      <c r="C29" s="108"/>
      <c r="D29" s="76"/>
      <c r="E29" s="108"/>
      <c r="F29" s="78"/>
      <c r="G29" s="79"/>
      <c r="H29" s="29" t="s">
        <v>20</v>
      </c>
      <c r="I29" s="29" t="s">
        <v>19</v>
      </c>
      <c r="J29" s="107"/>
      <c r="K29" s="109"/>
      <c r="L29" s="32">
        <v>0</v>
      </c>
      <c r="M29" s="32"/>
      <c r="N29" s="109"/>
      <c r="O29" s="57">
        <f t="shared" si="0"/>
        <v>0</v>
      </c>
      <c r="P29" s="25"/>
      <c r="Q29" s="110"/>
      <c r="R29" s="21">
        <v>0</v>
      </c>
      <c r="S29" s="2"/>
    </row>
    <row r="30" spans="1:19" s="9" customFormat="1" x14ac:dyDescent="0.2">
      <c r="A30" s="7">
        <v>21</v>
      </c>
      <c r="B30" s="18"/>
      <c r="C30" s="108"/>
      <c r="D30" s="76"/>
      <c r="E30" s="108"/>
      <c r="F30" s="78"/>
      <c r="G30" s="79"/>
      <c r="H30" s="29" t="s">
        <v>20</v>
      </c>
      <c r="I30" s="29" t="s">
        <v>19</v>
      </c>
      <c r="J30" s="107"/>
      <c r="K30" s="109"/>
      <c r="L30" s="32">
        <v>0</v>
      </c>
      <c r="M30" s="32"/>
      <c r="N30" s="109"/>
      <c r="O30" s="57">
        <f t="shared" si="0"/>
        <v>0</v>
      </c>
      <c r="P30" s="25"/>
      <c r="Q30" s="110"/>
      <c r="R30" s="21">
        <v>0</v>
      </c>
      <c r="S30" s="2"/>
    </row>
    <row r="31" spans="1:19" s="9" customFormat="1" x14ac:dyDescent="0.2">
      <c r="A31" s="7">
        <v>22</v>
      </c>
      <c r="B31" s="18"/>
      <c r="C31" s="108"/>
      <c r="D31" s="76"/>
      <c r="E31" s="108"/>
      <c r="F31" s="78"/>
      <c r="G31" s="79"/>
      <c r="H31" s="29" t="s">
        <v>20</v>
      </c>
      <c r="I31" s="29" t="s">
        <v>19</v>
      </c>
      <c r="J31" s="107"/>
      <c r="K31" s="109"/>
      <c r="L31" s="32">
        <v>0</v>
      </c>
      <c r="M31" s="32"/>
      <c r="N31" s="109"/>
      <c r="O31" s="57">
        <f t="shared" si="0"/>
        <v>0</v>
      </c>
      <c r="P31" s="25"/>
      <c r="Q31" s="110"/>
      <c r="R31" s="21">
        <v>0</v>
      </c>
      <c r="S31" s="2"/>
    </row>
    <row r="32" spans="1:19" s="9" customFormat="1" x14ac:dyDescent="0.2">
      <c r="A32" s="7">
        <v>23</v>
      </c>
      <c r="B32" s="18"/>
      <c r="C32" s="108"/>
      <c r="D32" s="76"/>
      <c r="E32" s="108"/>
      <c r="F32" s="78"/>
      <c r="G32" s="79"/>
      <c r="H32" s="29" t="s">
        <v>20</v>
      </c>
      <c r="I32" s="29" t="s">
        <v>19</v>
      </c>
      <c r="J32" s="107"/>
      <c r="K32" s="109"/>
      <c r="L32" s="32">
        <v>0</v>
      </c>
      <c r="M32" s="32"/>
      <c r="N32" s="109"/>
      <c r="O32" s="57">
        <f t="shared" si="0"/>
        <v>0</v>
      </c>
      <c r="P32" s="25"/>
      <c r="Q32" s="110"/>
      <c r="R32" s="21">
        <v>0</v>
      </c>
      <c r="S32" s="2"/>
    </row>
    <row r="33" spans="1:19" s="9" customFormat="1" x14ac:dyDescent="0.2">
      <c r="A33" s="7">
        <v>24</v>
      </c>
      <c r="B33" s="18"/>
      <c r="C33" s="108"/>
      <c r="D33" s="76"/>
      <c r="E33" s="108"/>
      <c r="F33" s="80"/>
      <c r="G33" s="114"/>
      <c r="H33" s="29" t="s">
        <v>20</v>
      </c>
      <c r="I33" s="29" t="s">
        <v>19</v>
      </c>
      <c r="J33" s="107"/>
      <c r="K33" s="109"/>
      <c r="L33" s="32">
        <v>0</v>
      </c>
      <c r="M33" s="32"/>
      <c r="N33" s="109"/>
      <c r="O33" s="57">
        <f t="shared" si="0"/>
        <v>0</v>
      </c>
      <c r="P33" s="25"/>
      <c r="Q33" s="110"/>
      <c r="R33" s="21">
        <v>0</v>
      </c>
      <c r="S33" s="2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  <mergeCell ref="A6:A8"/>
    <mergeCell ref="B6:C6"/>
    <mergeCell ref="D6:G6"/>
    <mergeCell ref="H6:H8"/>
    <mergeCell ref="I6:I8"/>
  </mergeCells>
  <pageMargins left="0.7" right="0.7" top="0.75" bottom="0.75" header="0.3" footer="0.3"/>
</worksheet>
</file>

<file path=xl/worksheets/sheet2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ED1B92-17D7-4308-B1AA-115E5764FB42}">
  <dimension ref="A1:AC33"/>
  <sheetViews>
    <sheetView workbookViewId="0">
      <selection sqref="A1:XFD1048576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/>
      <c r="C10" s="108"/>
      <c r="D10" s="76"/>
      <c r="E10" s="108"/>
      <c r="F10" s="80"/>
      <c r="G10" s="79"/>
      <c r="H10" s="29" t="s">
        <v>20</v>
      </c>
      <c r="I10" s="29" t="s">
        <v>19</v>
      </c>
      <c r="J10" s="107"/>
      <c r="K10" s="109"/>
      <c r="L10" s="32">
        <v>0</v>
      </c>
      <c r="M10" s="32"/>
      <c r="N10" s="109"/>
      <c r="O10" s="57">
        <f t="shared" ref="O10:O33" si="0">G10</f>
        <v>0</v>
      </c>
      <c r="P10" s="25"/>
      <c r="Q10" s="110"/>
      <c r="R10" s="21">
        <v>0</v>
      </c>
      <c r="S10" s="2"/>
    </row>
    <row r="11" spans="1:29" s="9" customFormat="1" x14ac:dyDescent="0.2">
      <c r="A11" s="7">
        <v>2</v>
      </c>
      <c r="B11" s="18"/>
      <c r="C11" s="108"/>
      <c r="D11" s="76"/>
      <c r="E11" s="108"/>
      <c r="F11" s="78"/>
      <c r="G11" s="79"/>
      <c r="H11" s="29" t="s">
        <v>20</v>
      </c>
      <c r="I11" s="29" t="s">
        <v>19</v>
      </c>
      <c r="J11" s="107"/>
      <c r="K11" s="109"/>
      <c r="L11" s="32">
        <v>0</v>
      </c>
      <c r="M11" s="32"/>
      <c r="N11" s="109"/>
      <c r="O11" s="57">
        <f t="shared" si="0"/>
        <v>0</v>
      </c>
      <c r="P11" s="25"/>
      <c r="Q11" s="110"/>
      <c r="R11" s="21">
        <v>0</v>
      </c>
      <c r="S11" s="2"/>
    </row>
    <row r="12" spans="1:29" s="9" customFormat="1" x14ac:dyDescent="0.2">
      <c r="A12" s="7">
        <v>3</v>
      </c>
      <c r="B12" s="18"/>
      <c r="C12" s="108"/>
      <c r="D12" s="76"/>
      <c r="E12" s="108"/>
      <c r="F12" s="78"/>
      <c r="G12" s="79"/>
      <c r="H12" s="29" t="s">
        <v>20</v>
      </c>
      <c r="I12" s="29" t="s">
        <v>19</v>
      </c>
      <c r="J12" s="107"/>
      <c r="K12" s="109"/>
      <c r="L12" s="32">
        <v>0</v>
      </c>
      <c r="M12" s="32"/>
      <c r="N12" s="109"/>
      <c r="O12" s="57">
        <f t="shared" si="0"/>
        <v>0</v>
      </c>
      <c r="P12" s="25"/>
      <c r="Q12" s="110"/>
      <c r="R12" s="21">
        <v>0</v>
      </c>
      <c r="S12" s="2"/>
    </row>
    <row r="13" spans="1:29" s="9" customFormat="1" x14ac:dyDescent="0.2">
      <c r="A13" s="7">
        <v>4</v>
      </c>
      <c r="B13" s="18"/>
      <c r="C13" s="108"/>
      <c r="D13" s="76"/>
      <c r="E13" s="108"/>
      <c r="F13" s="78"/>
      <c r="G13" s="79"/>
      <c r="H13" s="29" t="s">
        <v>20</v>
      </c>
      <c r="I13" s="29" t="s">
        <v>19</v>
      </c>
      <c r="J13" s="107"/>
      <c r="K13" s="109"/>
      <c r="L13" s="32">
        <v>0</v>
      </c>
      <c r="M13" s="32"/>
      <c r="N13" s="109"/>
      <c r="O13" s="57">
        <f t="shared" si="0"/>
        <v>0</v>
      </c>
      <c r="P13" s="25"/>
      <c r="Q13" s="110"/>
      <c r="R13" s="21">
        <v>0</v>
      </c>
      <c r="S13" s="2"/>
    </row>
    <row r="14" spans="1:29" s="9" customFormat="1" x14ac:dyDescent="0.2">
      <c r="A14" s="7">
        <v>5</v>
      </c>
      <c r="B14" s="18"/>
      <c r="C14" s="108"/>
      <c r="D14" s="76"/>
      <c r="E14" s="108"/>
      <c r="F14" s="78"/>
      <c r="G14" s="79"/>
      <c r="H14" s="29" t="s">
        <v>20</v>
      </c>
      <c r="I14" s="29" t="s">
        <v>19</v>
      </c>
      <c r="J14" s="107"/>
      <c r="K14" s="109"/>
      <c r="L14" s="32">
        <v>0</v>
      </c>
      <c r="M14" s="32"/>
      <c r="N14" s="109"/>
      <c r="O14" s="57">
        <f t="shared" si="0"/>
        <v>0</v>
      </c>
      <c r="P14" s="25"/>
      <c r="Q14" s="110"/>
      <c r="R14" s="21">
        <v>0</v>
      </c>
      <c r="S14" s="2"/>
    </row>
    <row r="15" spans="1:29" s="9" customFormat="1" x14ac:dyDescent="0.2">
      <c r="A15" s="7">
        <v>6</v>
      </c>
      <c r="B15" s="18"/>
      <c r="C15" s="108"/>
      <c r="D15" s="76"/>
      <c r="E15" s="108"/>
      <c r="F15" s="78"/>
      <c r="G15" s="79"/>
      <c r="H15" s="29" t="s">
        <v>20</v>
      </c>
      <c r="I15" s="29" t="s">
        <v>19</v>
      </c>
      <c r="J15" s="107"/>
      <c r="K15" s="109"/>
      <c r="L15" s="32">
        <v>0</v>
      </c>
      <c r="M15" s="32"/>
      <c r="N15" s="109"/>
      <c r="O15" s="57">
        <f t="shared" si="0"/>
        <v>0</v>
      </c>
      <c r="P15" s="25"/>
      <c r="Q15" s="110"/>
      <c r="R15" s="21">
        <v>0</v>
      </c>
      <c r="S15" s="2"/>
    </row>
    <row r="16" spans="1:29" s="9" customFormat="1" x14ac:dyDescent="0.2">
      <c r="A16" s="7">
        <v>7</v>
      </c>
      <c r="B16" s="18"/>
      <c r="C16" s="108"/>
      <c r="D16" s="76"/>
      <c r="E16" s="108"/>
      <c r="F16" s="78"/>
      <c r="G16" s="79"/>
      <c r="H16" s="29" t="s">
        <v>20</v>
      </c>
      <c r="I16" s="29" t="s">
        <v>19</v>
      </c>
      <c r="J16" s="107"/>
      <c r="K16" s="109"/>
      <c r="L16" s="32">
        <v>0</v>
      </c>
      <c r="M16" s="32"/>
      <c r="N16" s="109"/>
      <c r="O16" s="57">
        <f t="shared" si="0"/>
        <v>0</v>
      </c>
      <c r="P16" s="25"/>
      <c r="Q16" s="110"/>
      <c r="R16" s="21">
        <v>0</v>
      </c>
      <c r="S16" s="2"/>
    </row>
    <row r="17" spans="1:19" s="9" customFormat="1" x14ac:dyDescent="0.2">
      <c r="A17" s="7">
        <v>8</v>
      </c>
      <c r="B17" s="18"/>
      <c r="C17" s="108"/>
      <c r="D17" s="76"/>
      <c r="E17" s="108"/>
      <c r="F17" s="78"/>
      <c r="G17" s="79"/>
      <c r="H17" s="29" t="s">
        <v>20</v>
      </c>
      <c r="I17" s="29" t="s">
        <v>19</v>
      </c>
      <c r="J17" s="107"/>
      <c r="K17" s="109"/>
      <c r="L17" s="32">
        <v>0</v>
      </c>
      <c r="M17" s="32"/>
      <c r="N17" s="109"/>
      <c r="O17" s="57">
        <f t="shared" si="0"/>
        <v>0</v>
      </c>
      <c r="P17" s="25"/>
      <c r="Q17" s="110"/>
      <c r="R17" s="21">
        <v>0</v>
      </c>
      <c r="S17" s="2"/>
    </row>
    <row r="18" spans="1:19" s="9" customFormat="1" x14ac:dyDescent="0.2">
      <c r="A18" s="7">
        <v>9</v>
      </c>
      <c r="B18" s="18"/>
      <c r="C18" s="108"/>
      <c r="D18" s="76"/>
      <c r="E18" s="108"/>
      <c r="F18" s="78"/>
      <c r="G18" s="79"/>
      <c r="H18" s="29" t="s">
        <v>20</v>
      </c>
      <c r="I18" s="29" t="s">
        <v>19</v>
      </c>
      <c r="J18" s="107"/>
      <c r="K18" s="109"/>
      <c r="L18" s="32">
        <v>0</v>
      </c>
      <c r="M18" s="32"/>
      <c r="N18" s="109"/>
      <c r="O18" s="57">
        <f t="shared" si="0"/>
        <v>0</v>
      </c>
      <c r="P18" s="25"/>
      <c r="Q18" s="110"/>
      <c r="R18" s="21">
        <v>0</v>
      </c>
      <c r="S18" s="2"/>
    </row>
    <row r="19" spans="1:19" s="9" customFormat="1" x14ac:dyDescent="0.2">
      <c r="A19" s="7">
        <v>10</v>
      </c>
      <c r="B19" s="18"/>
      <c r="C19" s="108"/>
      <c r="D19" s="76"/>
      <c r="E19" s="108"/>
      <c r="F19" s="78"/>
      <c r="G19" s="79"/>
      <c r="H19" s="29" t="s">
        <v>20</v>
      </c>
      <c r="I19" s="29" t="s">
        <v>19</v>
      </c>
      <c r="J19" s="107"/>
      <c r="K19" s="109"/>
      <c r="L19" s="32">
        <v>0</v>
      </c>
      <c r="M19" s="32"/>
      <c r="N19" s="109"/>
      <c r="O19" s="57">
        <f t="shared" si="0"/>
        <v>0</v>
      </c>
      <c r="P19" s="25"/>
      <c r="Q19" s="110"/>
      <c r="R19" s="21">
        <v>0</v>
      </c>
      <c r="S19" s="2"/>
    </row>
    <row r="20" spans="1:19" s="9" customFormat="1" x14ac:dyDescent="0.2">
      <c r="A20" s="7">
        <v>11</v>
      </c>
      <c r="B20" s="18"/>
      <c r="C20" s="108"/>
      <c r="D20" s="76"/>
      <c r="E20" s="108"/>
      <c r="F20" s="78"/>
      <c r="G20" s="79"/>
      <c r="H20" s="29" t="s">
        <v>20</v>
      </c>
      <c r="I20" s="29" t="s">
        <v>19</v>
      </c>
      <c r="J20" s="107"/>
      <c r="K20" s="109"/>
      <c r="L20" s="32">
        <v>0</v>
      </c>
      <c r="M20" s="32"/>
      <c r="N20" s="109"/>
      <c r="O20" s="57">
        <f t="shared" si="0"/>
        <v>0</v>
      </c>
      <c r="P20" s="25"/>
      <c r="Q20" s="110"/>
      <c r="R20" s="21">
        <v>0</v>
      </c>
      <c r="S20" s="2"/>
    </row>
    <row r="21" spans="1:19" s="9" customFormat="1" x14ac:dyDescent="0.2">
      <c r="A21" s="7">
        <v>12</v>
      </c>
      <c r="B21" s="18"/>
      <c r="C21" s="108"/>
      <c r="D21" s="76"/>
      <c r="E21" s="108"/>
      <c r="F21" s="78"/>
      <c r="G21" s="79"/>
      <c r="H21" s="29" t="s">
        <v>20</v>
      </c>
      <c r="I21" s="29" t="s">
        <v>19</v>
      </c>
      <c r="J21" s="107"/>
      <c r="K21" s="109"/>
      <c r="L21" s="32">
        <v>0</v>
      </c>
      <c r="M21" s="32"/>
      <c r="N21" s="109"/>
      <c r="O21" s="57">
        <f t="shared" si="0"/>
        <v>0</v>
      </c>
      <c r="P21" s="25"/>
      <c r="Q21" s="110"/>
      <c r="R21" s="21">
        <v>0</v>
      </c>
      <c r="S21" s="2"/>
    </row>
    <row r="22" spans="1:19" s="9" customFormat="1" x14ac:dyDescent="0.2">
      <c r="A22" s="7">
        <v>13</v>
      </c>
      <c r="B22" s="18"/>
      <c r="C22" s="108"/>
      <c r="D22" s="76"/>
      <c r="E22" s="108"/>
      <c r="F22" s="78"/>
      <c r="G22" s="79"/>
      <c r="H22" s="29" t="s">
        <v>20</v>
      </c>
      <c r="I22" s="29" t="s">
        <v>19</v>
      </c>
      <c r="J22" s="107"/>
      <c r="K22" s="109"/>
      <c r="L22" s="32">
        <v>0</v>
      </c>
      <c r="M22" s="32"/>
      <c r="N22" s="109"/>
      <c r="O22" s="57">
        <f t="shared" si="0"/>
        <v>0</v>
      </c>
      <c r="P22" s="25"/>
      <c r="Q22" s="110"/>
      <c r="R22" s="21">
        <v>0</v>
      </c>
      <c r="S22" s="2"/>
    </row>
    <row r="23" spans="1:19" s="9" customFormat="1" x14ac:dyDescent="0.2">
      <c r="A23" s="7">
        <v>14</v>
      </c>
      <c r="B23" s="18"/>
      <c r="C23" s="108"/>
      <c r="D23" s="76"/>
      <c r="E23" s="108"/>
      <c r="F23" s="78"/>
      <c r="G23" s="79"/>
      <c r="H23" s="29" t="s">
        <v>20</v>
      </c>
      <c r="I23" s="29" t="s">
        <v>19</v>
      </c>
      <c r="J23" s="107"/>
      <c r="K23" s="109"/>
      <c r="L23" s="32">
        <v>0</v>
      </c>
      <c r="M23" s="32"/>
      <c r="N23" s="109"/>
      <c r="O23" s="57">
        <f t="shared" si="0"/>
        <v>0</v>
      </c>
      <c r="P23" s="25"/>
      <c r="Q23" s="110"/>
      <c r="R23" s="21">
        <v>0</v>
      </c>
      <c r="S23" s="2"/>
    </row>
    <row r="24" spans="1:19" s="9" customFormat="1" x14ac:dyDescent="0.2">
      <c r="A24" s="7">
        <v>15</v>
      </c>
      <c r="B24" s="18"/>
      <c r="C24" s="108"/>
      <c r="D24" s="76"/>
      <c r="E24" s="108"/>
      <c r="F24" s="78"/>
      <c r="G24" s="79"/>
      <c r="H24" s="29" t="s">
        <v>20</v>
      </c>
      <c r="I24" s="29" t="s">
        <v>19</v>
      </c>
      <c r="J24" s="107"/>
      <c r="K24" s="109"/>
      <c r="L24" s="32">
        <v>0</v>
      </c>
      <c r="M24" s="32"/>
      <c r="N24" s="109"/>
      <c r="O24" s="57">
        <f t="shared" si="0"/>
        <v>0</v>
      </c>
      <c r="P24" s="25"/>
      <c r="Q24" s="110"/>
      <c r="R24" s="21">
        <v>0</v>
      </c>
      <c r="S24" s="2"/>
    </row>
    <row r="25" spans="1:19" s="9" customFormat="1" x14ac:dyDescent="0.2">
      <c r="A25" s="7">
        <v>16</v>
      </c>
      <c r="B25" s="18"/>
      <c r="C25" s="108"/>
      <c r="D25" s="76"/>
      <c r="E25" s="108"/>
      <c r="F25" s="78"/>
      <c r="G25" s="79"/>
      <c r="H25" s="29" t="s">
        <v>20</v>
      </c>
      <c r="I25" s="29" t="s">
        <v>19</v>
      </c>
      <c r="J25" s="107"/>
      <c r="K25" s="109"/>
      <c r="L25" s="32">
        <v>0</v>
      </c>
      <c r="M25" s="32"/>
      <c r="N25" s="109"/>
      <c r="O25" s="57">
        <f t="shared" si="0"/>
        <v>0</v>
      </c>
      <c r="P25" s="25"/>
      <c r="Q25" s="110"/>
      <c r="R25" s="21">
        <v>0</v>
      </c>
      <c r="S25" s="2"/>
    </row>
    <row r="26" spans="1:19" s="9" customFormat="1" x14ac:dyDescent="0.2">
      <c r="A26" s="7">
        <v>17</v>
      </c>
      <c r="B26" s="18"/>
      <c r="C26" s="108"/>
      <c r="D26" s="76"/>
      <c r="E26" s="108"/>
      <c r="F26" s="78"/>
      <c r="G26" s="79"/>
      <c r="H26" s="29" t="s">
        <v>20</v>
      </c>
      <c r="I26" s="29" t="s">
        <v>19</v>
      </c>
      <c r="J26" s="107"/>
      <c r="K26" s="109"/>
      <c r="L26" s="32">
        <v>0</v>
      </c>
      <c r="M26" s="32"/>
      <c r="N26" s="109"/>
      <c r="O26" s="57">
        <f t="shared" si="0"/>
        <v>0</v>
      </c>
      <c r="P26" s="25"/>
      <c r="Q26" s="110"/>
      <c r="R26" s="21">
        <v>0</v>
      </c>
      <c r="S26" s="2"/>
    </row>
    <row r="27" spans="1:19" s="9" customFormat="1" x14ac:dyDescent="0.2">
      <c r="A27" s="7">
        <v>18</v>
      </c>
      <c r="B27" s="18"/>
      <c r="C27" s="108"/>
      <c r="D27" s="76"/>
      <c r="E27" s="108"/>
      <c r="F27" s="78"/>
      <c r="G27" s="79"/>
      <c r="H27" s="29" t="s">
        <v>20</v>
      </c>
      <c r="I27" s="29" t="s">
        <v>19</v>
      </c>
      <c r="J27" s="107"/>
      <c r="K27" s="109"/>
      <c r="L27" s="32">
        <v>0</v>
      </c>
      <c r="M27" s="32"/>
      <c r="N27" s="109"/>
      <c r="O27" s="57">
        <f t="shared" si="0"/>
        <v>0</v>
      </c>
      <c r="P27" s="25"/>
      <c r="Q27" s="110"/>
      <c r="R27" s="21">
        <v>0</v>
      </c>
      <c r="S27" s="2"/>
    </row>
    <row r="28" spans="1:19" s="9" customFormat="1" x14ac:dyDescent="0.2">
      <c r="A28" s="7">
        <v>19</v>
      </c>
      <c r="B28" s="18"/>
      <c r="C28" s="108"/>
      <c r="D28" s="76"/>
      <c r="E28" s="108"/>
      <c r="F28" s="78"/>
      <c r="G28" s="79"/>
      <c r="H28" s="29" t="s">
        <v>20</v>
      </c>
      <c r="I28" s="29" t="s">
        <v>19</v>
      </c>
      <c r="J28" s="107"/>
      <c r="K28" s="109"/>
      <c r="L28" s="32">
        <v>0</v>
      </c>
      <c r="M28" s="32"/>
      <c r="N28" s="109"/>
      <c r="O28" s="57">
        <f t="shared" si="0"/>
        <v>0</v>
      </c>
      <c r="P28" s="25"/>
      <c r="Q28" s="110"/>
      <c r="R28" s="21">
        <v>0</v>
      </c>
      <c r="S28" s="2"/>
    </row>
    <row r="29" spans="1:19" s="9" customFormat="1" x14ac:dyDescent="0.2">
      <c r="A29" s="7">
        <v>20</v>
      </c>
      <c r="B29" s="18"/>
      <c r="C29" s="108"/>
      <c r="D29" s="76"/>
      <c r="E29" s="108"/>
      <c r="F29" s="78"/>
      <c r="G29" s="79"/>
      <c r="H29" s="29" t="s">
        <v>20</v>
      </c>
      <c r="I29" s="29" t="s">
        <v>19</v>
      </c>
      <c r="J29" s="107"/>
      <c r="K29" s="109"/>
      <c r="L29" s="32">
        <v>0</v>
      </c>
      <c r="M29" s="32"/>
      <c r="N29" s="109"/>
      <c r="O29" s="57">
        <f t="shared" si="0"/>
        <v>0</v>
      </c>
      <c r="P29" s="25"/>
      <c r="Q29" s="110"/>
      <c r="R29" s="21">
        <v>0</v>
      </c>
      <c r="S29" s="2"/>
    </row>
    <row r="30" spans="1:19" s="9" customFormat="1" x14ac:dyDescent="0.2">
      <c r="A30" s="7">
        <v>21</v>
      </c>
      <c r="B30" s="18"/>
      <c r="C30" s="108"/>
      <c r="D30" s="76"/>
      <c r="E30" s="108"/>
      <c r="F30" s="78"/>
      <c r="G30" s="79"/>
      <c r="H30" s="29" t="s">
        <v>20</v>
      </c>
      <c r="I30" s="29" t="s">
        <v>19</v>
      </c>
      <c r="J30" s="107"/>
      <c r="K30" s="109"/>
      <c r="L30" s="32">
        <v>0</v>
      </c>
      <c r="M30" s="32"/>
      <c r="N30" s="109"/>
      <c r="O30" s="57">
        <f t="shared" si="0"/>
        <v>0</v>
      </c>
      <c r="P30" s="25"/>
      <c r="Q30" s="110"/>
      <c r="R30" s="21">
        <v>0</v>
      </c>
      <c r="S30" s="2"/>
    </row>
    <row r="31" spans="1:19" s="9" customFormat="1" x14ac:dyDescent="0.2">
      <c r="A31" s="7">
        <v>22</v>
      </c>
      <c r="B31" s="18"/>
      <c r="C31" s="108"/>
      <c r="D31" s="76"/>
      <c r="E31" s="108"/>
      <c r="F31" s="78"/>
      <c r="G31" s="79"/>
      <c r="H31" s="29" t="s">
        <v>20</v>
      </c>
      <c r="I31" s="29" t="s">
        <v>19</v>
      </c>
      <c r="J31" s="107"/>
      <c r="K31" s="109"/>
      <c r="L31" s="32">
        <v>0</v>
      </c>
      <c r="M31" s="32"/>
      <c r="N31" s="109"/>
      <c r="O31" s="57">
        <f t="shared" si="0"/>
        <v>0</v>
      </c>
      <c r="P31" s="25"/>
      <c r="Q31" s="110"/>
      <c r="R31" s="21">
        <v>0</v>
      </c>
      <c r="S31" s="2"/>
    </row>
    <row r="32" spans="1:19" s="9" customFormat="1" x14ac:dyDescent="0.2">
      <c r="A32" s="7">
        <v>23</v>
      </c>
      <c r="B32" s="18"/>
      <c r="C32" s="108"/>
      <c r="D32" s="76"/>
      <c r="E32" s="108"/>
      <c r="F32" s="78"/>
      <c r="G32" s="79"/>
      <c r="H32" s="29" t="s">
        <v>20</v>
      </c>
      <c r="I32" s="29" t="s">
        <v>19</v>
      </c>
      <c r="J32" s="107"/>
      <c r="K32" s="109"/>
      <c r="L32" s="32">
        <v>0</v>
      </c>
      <c r="M32" s="32"/>
      <c r="N32" s="109"/>
      <c r="O32" s="57">
        <f t="shared" si="0"/>
        <v>0</v>
      </c>
      <c r="P32" s="25"/>
      <c r="Q32" s="110"/>
      <c r="R32" s="21">
        <v>0</v>
      </c>
      <c r="S32" s="2"/>
    </row>
    <row r="33" spans="1:19" s="9" customFormat="1" x14ac:dyDescent="0.2">
      <c r="A33" s="7">
        <v>24</v>
      </c>
      <c r="B33" s="18"/>
      <c r="C33" s="108"/>
      <c r="D33" s="76"/>
      <c r="E33" s="108"/>
      <c r="F33" s="80"/>
      <c r="G33" s="114"/>
      <c r="H33" s="29" t="s">
        <v>20</v>
      </c>
      <c r="I33" s="29" t="s">
        <v>19</v>
      </c>
      <c r="J33" s="107"/>
      <c r="K33" s="109"/>
      <c r="L33" s="32">
        <v>0</v>
      </c>
      <c r="M33" s="32"/>
      <c r="N33" s="109"/>
      <c r="O33" s="57">
        <f t="shared" si="0"/>
        <v>0</v>
      </c>
      <c r="P33" s="25"/>
      <c r="Q33" s="110"/>
      <c r="R33" s="21">
        <v>0</v>
      </c>
      <c r="S33" s="2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  <mergeCell ref="A6:A8"/>
    <mergeCell ref="B6:C6"/>
    <mergeCell ref="D6:G6"/>
    <mergeCell ref="H6:H8"/>
    <mergeCell ref="I6:I8"/>
  </mergeCells>
  <pageMargins left="0.7" right="0.7" top="0.75" bottom="0.75" header="0.3" footer="0.3"/>
</worksheet>
</file>

<file path=xl/worksheets/sheet2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27D41C-1486-4ABB-B270-00C4C0577BAA}">
  <dimension ref="A1:AC33"/>
  <sheetViews>
    <sheetView workbookViewId="0">
      <selection sqref="A1:XFD1048576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/>
      <c r="C10" s="108"/>
      <c r="D10" s="76"/>
      <c r="E10" s="108"/>
      <c r="F10" s="80"/>
      <c r="G10" s="79"/>
      <c r="H10" s="29" t="s">
        <v>20</v>
      </c>
      <c r="I10" s="29" t="s">
        <v>19</v>
      </c>
      <c r="J10" s="107"/>
      <c r="K10" s="109"/>
      <c r="L10" s="32">
        <v>0</v>
      </c>
      <c r="M10" s="32"/>
      <c r="N10" s="109"/>
      <c r="O10" s="57">
        <f t="shared" ref="O10:O33" si="0">G10</f>
        <v>0</v>
      </c>
      <c r="P10" s="25"/>
      <c r="Q10" s="110"/>
      <c r="R10" s="21">
        <v>0</v>
      </c>
      <c r="S10" s="2"/>
    </row>
    <row r="11" spans="1:29" s="9" customFormat="1" x14ac:dyDescent="0.2">
      <c r="A11" s="7">
        <v>2</v>
      </c>
      <c r="B11" s="18"/>
      <c r="C11" s="108"/>
      <c r="D11" s="76"/>
      <c r="E11" s="108"/>
      <c r="F11" s="78"/>
      <c r="G11" s="79"/>
      <c r="H11" s="29" t="s">
        <v>20</v>
      </c>
      <c r="I11" s="29" t="s">
        <v>19</v>
      </c>
      <c r="J11" s="107"/>
      <c r="K11" s="109"/>
      <c r="L11" s="32">
        <v>0</v>
      </c>
      <c r="M11" s="32"/>
      <c r="N11" s="109"/>
      <c r="O11" s="57">
        <f t="shared" si="0"/>
        <v>0</v>
      </c>
      <c r="P11" s="25"/>
      <c r="Q11" s="110"/>
      <c r="R11" s="21">
        <v>0</v>
      </c>
      <c r="S11" s="2"/>
    </row>
    <row r="12" spans="1:29" s="9" customFormat="1" x14ac:dyDescent="0.2">
      <c r="A12" s="7">
        <v>3</v>
      </c>
      <c r="B12" s="18"/>
      <c r="C12" s="108"/>
      <c r="D12" s="76"/>
      <c r="E12" s="108"/>
      <c r="F12" s="78"/>
      <c r="G12" s="79"/>
      <c r="H12" s="29" t="s">
        <v>20</v>
      </c>
      <c r="I12" s="29" t="s">
        <v>19</v>
      </c>
      <c r="J12" s="107"/>
      <c r="K12" s="109"/>
      <c r="L12" s="32">
        <v>0</v>
      </c>
      <c r="M12" s="32"/>
      <c r="N12" s="109"/>
      <c r="O12" s="57">
        <f t="shared" si="0"/>
        <v>0</v>
      </c>
      <c r="P12" s="25"/>
      <c r="Q12" s="110"/>
      <c r="R12" s="21">
        <v>0</v>
      </c>
      <c r="S12" s="2"/>
    </row>
    <row r="13" spans="1:29" s="9" customFormat="1" x14ac:dyDescent="0.2">
      <c r="A13" s="7">
        <v>4</v>
      </c>
      <c r="B13" s="18"/>
      <c r="C13" s="108"/>
      <c r="D13" s="76"/>
      <c r="E13" s="108"/>
      <c r="F13" s="78"/>
      <c r="G13" s="79"/>
      <c r="H13" s="29" t="s">
        <v>20</v>
      </c>
      <c r="I13" s="29" t="s">
        <v>19</v>
      </c>
      <c r="J13" s="107"/>
      <c r="K13" s="109"/>
      <c r="L13" s="32">
        <v>0</v>
      </c>
      <c r="M13" s="32"/>
      <c r="N13" s="109"/>
      <c r="O13" s="57">
        <f t="shared" si="0"/>
        <v>0</v>
      </c>
      <c r="P13" s="25"/>
      <c r="Q13" s="110"/>
      <c r="R13" s="21">
        <v>0</v>
      </c>
      <c r="S13" s="2"/>
    </row>
    <row r="14" spans="1:29" s="9" customFormat="1" x14ac:dyDescent="0.2">
      <c r="A14" s="7">
        <v>5</v>
      </c>
      <c r="B14" s="18"/>
      <c r="C14" s="108"/>
      <c r="D14" s="76"/>
      <c r="E14" s="108"/>
      <c r="F14" s="78"/>
      <c r="G14" s="79"/>
      <c r="H14" s="29" t="s">
        <v>20</v>
      </c>
      <c r="I14" s="29" t="s">
        <v>19</v>
      </c>
      <c r="J14" s="107"/>
      <c r="K14" s="109"/>
      <c r="L14" s="32">
        <v>0</v>
      </c>
      <c r="M14" s="32"/>
      <c r="N14" s="109"/>
      <c r="O14" s="57">
        <f t="shared" si="0"/>
        <v>0</v>
      </c>
      <c r="P14" s="25"/>
      <c r="Q14" s="110"/>
      <c r="R14" s="21">
        <v>0</v>
      </c>
      <c r="S14" s="2"/>
    </row>
    <row r="15" spans="1:29" s="9" customFormat="1" x14ac:dyDescent="0.2">
      <c r="A15" s="7">
        <v>6</v>
      </c>
      <c r="B15" s="18"/>
      <c r="C15" s="108"/>
      <c r="D15" s="76"/>
      <c r="E15" s="108"/>
      <c r="F15" s="78"/>
      <c r="G15" s="79"/>
      <c r="H15" s="29" t="s">
        <v>20</v>
      </c>
      <c r="I15" s="29" t="s">
        <v>19</v>
      </c>
      <c r="J15" s="107"/>
      <c r="K15" s="109"/>
      <c r="L15" s="32">
        <v>0</v>
      </c>
      <c r="M15" s="32"/>
      <c r="N15" s="109"/>
      <c r="O15" s="57">
        <f t="shared" si="0"/>
        <v>0</v>
      </c>
      <c r="P15" s="25"/>
      <c r="Q15" s="110"/>
      <c r="R15" s="21">
        <v>0</v>
      </c>
      <c r="S15" s="2"/>
    </row>
    <row r="16" spans="1:29" s="9" customFormat="1" x14ac:dyDescent="0.2">
      <c r="A16" s="7">
        <v>7</v>
      </c>
      <c r="B16" s="18"/>
      <c r="C16" s="108"/>
      <c r="D16" s="76"/>
      <c r="E16" s="108"/>
      <c r="F16" s="78"/>
      <c r="G16" s="79"/>
      <c r="H16" s="29" t="s">
        <v>20</v>
      </c>
      <c r="I16" s="29" t="s">
        <v>19</v>
      </c>
      <c r="J16" s="107"/>
      <c r="K16" s="109"/>
      <c r="L16" s="32">
        <v>0</v>
      </c>
      <c r="M16" s="32"/>
      <c r="N16" s="109"/>
      <c r="O16" s="57">
        <f t="shared" si="0"/>
        <v>0</v>
      </c>
      <c r="P16" s="25"/>
      <c r="Q16" s="110"/>
      <c r="R16" s="21">
        <v>0</v>
      </c>
      <c r="S16" s="2"/>
    </row>
    <row r="17" spans="1:19" s="9" customFormat="1" x14ac:dyDescent="0.2">
      <c r="A17" s="7">
        <v>8</v>
      </c>
      <c r="B17" s="18"/>
      <c r="C17" s="108"/>
      <c r="D17" s="76"/>
      <c r="E17" s="108"/>
      <c r="F17" s="78"/>
      <c r="G17" s="79"/>
      <c r="H17" s="29" t="s">
        <v>20</v>
      </c>
      <c r="I17" s="29" t="s">
        <v>19</v>
      </c>
      <c r="J17" s="107"/>
      <c r="K17" s="109"/>
      <c r="L17" s="32">
        <v>0</v>
      </c>
      <c r="M17" s="32"/>
      <c r="N17" s="109"/>
      <c r="O17" s="57">
        <f t="shared" si="0"/>
        <v>0</v>
      </c>
      <c r="P17" s="25"/>
      <c r="Q17" s="110"/>
      <c r="R17" s="21">
        <v>0</v>
      </c>
      <c r="S17" s="2"/>
    </row>
    <row r="18" spans="1:19" s="9" customFormat="1" x14ac:dyDescent="0.2">
      <c r="A18" s="7">
        <v>9</v>
      </c>
      <c r="B18" s="18"/>
      <c r="C18" s="108"/>
      <c r="D18" s="76"/>
      <c r="E18" s="108"/>
      <c r="F18" s="78"/>
      <c r="G18" s="79"/>
      <c r="H18" s="29" t="s">
        <v>20</v>
      </c>
      <c r="I18" s="29" t="s">
        <v>19</v>
      </c>
      <c r="J18" s="107"/>
      <c r="K18" s="109"/>
      <c r="L18" s="32">
        <v>0</v>
      </c>
      <c r="M18" s="32"/>
      <c r="N18" s="109"/>
      <c r="O18" s="57">
        <f t="shared" si="0"/>
        <v>0</v>
      </c>
      <c r="P18" s="25"/>
      <c r="Q18" s="110"/>
      <c r="R18" s="21">
        <v>0</v>
      </c>
      <c r="S18" s="2"/>
    </row>
    <row r="19" spans="1:19" s="9" customFormat="1" x14ac:dyDescent="0.2">
      <c r="A19" s="7">
        <v>10</v>
      </c>
      <c r="B19" s="18"/>
      <c r="C19" s="108"/>
      <c r="D19" s="76"/>
      <c r="E19" s="108"/>
      <c r="F19" s="78"/>
      <c r="G19" s="79"/>
      <c r="H19" s="29" t="s">
        <v>20</v>
      </c>
      <c r="I19" s="29" t="s">
        <v>19</v>
      </c>
      <c r="J19" s="107"/>
      <c r="K19" s="109"/>
      <c r="L19" s="32">
        <v>0</v>
      </c>
      <c r="M19" s="32"/>
      <c r="N19" s="109"/>
      <c r="O19" s="57">
        <f t="shared" si="0"/>
        <v>0</v>
      </c>
      <c r="P19" s="25"/>
      <c r="Q19" s="110"/>
      <c r="R19" s="21">
        <v>0</v>
      </c>
      <c r="S19" s="2"/>
    </row>
    <row r="20" spans="1:19" s="9" customFormat="1" x14ac:dyDescent="0.2">
      <c r="A20" s="7">
        <v>11</v>
      </c>
      <c r="B20" s="18"/>
      <c r="C20" s="108"/>
      <c r="D20" s="76"/>
      <c r="E20" s="108"/>
      <c r="F20" s="78"/>
      <c r="G20" s="79"/>
      <c r="H20" s="29" t="s">
        <v>20</v>
      </c>
      <c r="I20" s="29" t="s">
        <v>19</v>
      </c>
      <c r="J20" s="107"/>
      <c r="K20" s="109"/>
      <c r="L20" s="32">
        <v>0</v>
      </c>
      <c r="M20" s="32"/>
      <c r="N20" s="109"/>
      <c r="O20" s="57">
        <f t="shared" si="0"/>
        <v>0</v>
      </c>
      <c r="P20" s="25"/>
      <c r="Q20" s="110"/>
      <c r="R20" s="21">
        <v>0</v>
      </c>
      <c r="S20" s="2"/>
    </row>
    <row r="21" spans="1:19" s="9" customFormat="1" x14ac:dyDescent="0.2">
      <c r="A21" s="7">
        <v>12</v>
      </c>
      <c r="B21" s="18"/>
      <c r="C21" s="108"/>
      <c r="D21" s="76"/>
      <c r="E21" s="108"/>
      <c r="F21" s="78"/>
      <c r="G21" s="79"/>
      <c r="H21" s="29" t="s">
        <v>20</v>
      </c>
      <c r="I21" s="29" t="s">
        <v>19</v>
      </c>
      <c r="J21" s="107"/>
      <c r="K21" s="109"/>
      <c r="L21" s="32">
        <v>0</v>
      </c>
      <c r="M21" s="32"/>
      <c r="N21" s="109"/>
      <c r="O21" s="57">
        <f t="shared" si="0"/>
        <v>0</v>
      </c>
      <c r="P21" s="25"/>
      <c r="Q21" s="110"/>
      <c r="R21" s="21">
        <v>0</v>
      </c>
      <c r="S21" s="2"/>
    </row>
    <row r="22" spans="1:19" s="9" customFormat="1" x14ac:dyDescent="0.2">
      <c r="A22" s="7">
        <v>13</v>
      </c>
      <c r="B22" s="18"/>
      <c r="C22" s="108"/>
      <c r="D22" s="76"/>
      <c r="E22" s="108"/>
      <c r="F22" s="78"/>
      <c r="G22" s="79"/>
      <c r="H22" s="29" t="s">
        <v>20</v>
      </c>
      <c r="I22" s="29" t="s">
        <v>19</v>
      </c>
      <c r="J22" s="107"/>
      <c r="K22" s="109"/>
      <c r="L22" s="32">
        <v>0</v>
      </c>
      <c r="M22" s="32"/>
      <c r="N22" s="109"/>
      <c r="O22" s="57">
        <f t="shared" si="0"/>
        <v>0</v>
      </c>
      <c r="P22" s="25"/>
      <c r="Q22" s="110"/>
      <c r="R22" s="21">
        <v>0</v>
      </c>
      <c r="S22" s="2"/>
    </row>
    <row r="23" spans="1:19" s="9" customFormat="1" x14ac:dyDescent="0.2">
      <c r="A23" s="7">
        <v>14</v>
      </c>
      <c r="B23" s="18"/>
      <c r="C23" s="108"/>
      <c r="D23" s="76"/>
      <c r="E23" s="108"/>
      <c r="F23" s="78"/>
      <c r="G23" s="79"/>
      <c r="H23" s="29" t="s">
        <v>20</v>
      </c>
      <c r="I23" s="29" t="s">
        <v>19</v>
      </c>
      <c r="J23" s="107"/>
      <c r="K23" s="109"/>
      <c r="L23" s="32">
        <v>0</v>
      </c>
      <c r="M23" s="32"/>
      <c r="N23" s="109"/>
      <c r="O23" s="57">
        <f t="shared" si="0"/>
        <v>0</v>
      </c>
      <c r="P23" s="25"/>
      <c r="Q23" s="110"/>
      <c r="R23" s="21">
        <v>0</v>
      </c>
      <c r="S23" s="2"/>
    </row>
    <row r="24" spans="1:19" s="9" customFormat="1" x14ac:dyDescent="0.2">
      <c r="A24" s="7">
        <v>15</v>
      </c>
      <c r="B24" s="18"/>
      <c r="C24" s="108"/>
      <c r="D24" s="76"/>
      <c r="E24" s="108"/>
      <c r="F24" s="78"/>
      <c r="G24" s="79"/>
      <c r="H24" s="29" t="s">
        <v>20</v>
      </c>
      <c r="I24" s="29" t="s">
        <v>19</v>
      </c>
      <c r="J24" s="107"/>
      <c r="K24" s="109"/>
      <c r="L24" s="32">
        <v>0</v>
      </c>
      <c r="M24" s="32"/>
      <c r="N24" s="109"/>
      <c r="O24" s="57">
        <f t="shared" si="0"/>
        <v>0</v>
      </c>
      <c r="P24" s="25"/>
      <c r="Q24" s="110"/>
      <c r="R24" s="21">
        <v>0</v>
      </c>
      <c r="S24" s="2"/>
    </row>
    <row r="25" spans="1:19" s="9" customFormat="1" x14ac:dyDescent="0.2">
      <c r="A25" s="7">
        <v>16</v>
      </c>
      <c r="B25" s="18"/>
      <c r="C25" s="108"/>
      <c r="D25" s="76"/>
      <c r="E25" s="108"/>
      <c r="F25" s="78"/>
      <c r="G25" s="79"/>
      <c r="H25" s="29" t="s">
        <v>20</v>
      </c>
      <c r="I25" s="29" t="s">
        <v>19</v>
      </c>
      <c r="J25" s="107"/>
      <c r="K25" s="109"/>
      <c r="L25" s="32">
        <v>0</v>
      </c>
      <c r="M25" s="32"/>
      <c r="N25" s="109"/>
      <c r="O25" s="57">
        <f t="shared" si="0"/>
        <v>0</v>
      </c>
      <c r="P25" s="25"/>
      <c r="Q25" s="110"/>
      <c r="R25" s="21">
        <v>0</v>
      </c>
      <c r="S25" s="2"/>
    </row>
    <row r="26" spans="1:19" s="9" customFormat="1" x14ac:dyDescent="0.2">
      <c r="A26" s="7">
        <v>17</v>
      </c>
      <c r="B26" s="18"/>
      <c r="C26" s="108"/>
      <c r="D26" s="76"/>
      <c r="E26" s="108"/>
      <c r="F26" s="78"/>
      <c r="G26" s="79"/>
      <c r="H26" s="29" t="s">
        <v>20</v>
      </c>
      <c r="I26" s="29" t="s">
        <v>19</v>
      </c>
      <c r="J26" s="107"/>
      <c r="K26" s="109"/>
      <c r="L26" s="32">
        <v>0</v>
      </c>
      <c r="M26" s="32"/>
      <c r="N26" s="109"/>
      <c r="O26" s="57">
        <f t="shared" si="0"/>
        <v>0</v>
      </c>
      <c r="P26" s="25"/>
      <c r="Q26" s="110"/>
      <c r="R26" s="21">
        <v>0</v>
      </c>
      <c r="S26" s="2"/>
    </row>
    <row r="27" spans="1:19" s="9" customFormat="1" x14ac:dyDescent="0.2">
      <c r="A27" s="7">
        <v>18</v>
      </c>
      <c r="B27" s="18"/>
      <c r="C27" s="108"/>
      <c r="D27" s="76"/>
      <c r="E27" s="108"/>
      <c r="F27" s="78"/>
      <c r="G27" s="79"/>
      <c r="H27" s="29" t="s">
        <v>20</v>
      </c>
      <c r="I27" s="29" t="s">
        <v>19</v>
      </c>
      <c r="J27" s="107"/>
      <c r="K27" s="109"/>
      <c r="L27" s="32">
        <v>0</v>
      </c>
      <c r="M27" s="32"/>
      <c r="N27" s="109"/>
      <c r="O27" s="57">
        <f t="shared" si="0"/>
        <v>0</v>
      </c>
      <c r="P27" s="25"/>
      <c r="Q27" s="110"/>
      <c r="R27" s="21">
        <v>0</v>
      </c>
      <c r="S27" s="2"/>
    </row>
    <row r="28" spans="1:19" s="9" customFormat="1" x14ac:dyDescent="0.2">
      <c r="A28" s="7">
        <v>19</v>
      </c>
      <c r="B28" s="18"/>
      <c r="C28" s="108"/>
      <c r="D28" s="76"/>
      <c r="E28" s="108"/>
      <c r="F28" s="78"/>
      <c r="G28" s="79"/>
      <c r="H28" s="29" t="s">
        <v>20</v>
      </c>
      <c r="I28" s="29" t="s">
        <v>19</v>
      </c>
      <c r="J28" s="107"/>
      <c r="K28" s="109"/>
      <c r="L28" s="32">
        <v>0</v>
      </c>
      <c r="M28" s="32"/>
      <c r="N28" s="109"/>
      <c r="O28" s="57">
        <f t="shared" si="0"/>
        <v>0</v>
      </c>
      <c r="P28" s="25"/>
      <c r="Q28" s="110"/>
      <c r="R28" s="21">
        <v>0</v>
      </c>
      <c r="S28" s="2"/>
    </row>
    <row r="29" spans="1:19" s="9" customFormat="1" x14ac:dyDescent="0.2">
      <c r="A29" s="7">
        <v>20</v>
      </c>
      <c r="B29" s="18"/>
      <c r="C29" s="108"/>
      <c r="D29" s="76"/>
      <c r="E29" s="108"/>
      <c r="F29" s="78"/>
      <c r="G29" s="79"/>
      <c r="H29" s="29" t="s">
        <v>20</v>
      </c>
      <c r="I29" s="29" t="s">
        <v>19</v>
      </c>
      <c r="J29" s="107"/>
      <c r="K29" s="109"/>
      <c r="L29" s="32">
        <v>0</v>
      </c>
      <c r="M29" s="32"/>
      <c r="N29" s="109"/>
      <c r="O29" s="57">
        <f t="shared" si="0"/>
        <v>0</v>
      </c>
      <c r="P29" s="25"/>
      <c r="Q29" s="110"/>
      <c r="R29" s="21">
        <v>0</v>
      </c>
      <c r="S29" s="2"/>
    </row>
    <row r="30" spans="1:19" s="9" customFormat="1" x14ac:dyDescent="0.2">
      <c r="A30" s="7">
        <v>21</v>
      </c>
      <c r="B30" s="18"/>
      <c r="C30" s="108"/>
      <c r="D30" s="76"/>
      <c r="E30" s="108"/>
      <c r="F30" s="78"/>
      <c r="G30" s="79"/>
      <c r="H30" s="29" t="s">
        <v>20</v>
      </c>
      <c r="I30" s="29" t="s">
        <v>19</v>
      </c>
      <c r="J30" s="107"/>
      <c r="K30" s="109"/>
      <c r="L30" s="32">
        <v>0</v>
      </c>
      <c r="M30" s="32"/>
      <c r="N30" s="109"/>
      <c r="O30" s="57">
        <f t="shared" si="0"/>
        <v>0</v>
      </c>
      <c r="P30" s="25"/>
      <c r="Q30" s="110"/>
      <c r="R30" s="21">
        <v>0</v>
      </c>
      <c r="S30" s="2"/>
    </row>
    <row r="31" spans="1:19" s="9" customFormat="1" x14ac:dyDescent="0.2">
      <c r="A31" s="7">
        <v>22</v>
      </c>
      <c r="B31" s="18"/>
      <c r="C31" s="108"/>
      <c r="D31" s="76"/>
      <c r="E31" s="108"/>
      <c r="F31" s="78"/>
      <c r="G31" s="79"/>
      <c r="H31" s="29" t="s">
        <v>20</v>
      </c>
      <c r="I31" s="29" t="s">
        <v>19</v>
      </c>
      <c r="J31" s="107"/>
      <c r="K31" s="109"/>
      <c r="L31" s="32">
        <v>0</v>
      </c>
      <c r="M31" s="32"/>
      <c r="N31" s="109"/>
      <c r="O31" s="57">
        <f t="shared" si="0"/>
        <v>0</v>
      </c>
      <c r="P31" s="25"/>
      <c r="Q31" s="110"/>
      <c r="R31" s="21">
        <v>0</v>
      </c>
      <c r="S31" s="2"/>
    </row>
    <row r="32" spans="1:19" s="9" customFormat="1" x14ac:dyDescent="0.2">
      <c r="A32" s="7">
        <v>23</v>
      </c>
      <c r="B32" s="18"/>
      <c r="C32" s="108"/>
      <c r="D32" s="76"/>
      <c r="E32" s="108"/>
      <c r="F32" s="78"/>
      <c r="G32" s="79"/>
      <c r="H32" s="29" t="s">
        <v>20</v>
      </c>
      <c r="I32" s="29" t="s">
        <v>19</v>
      </c>
      <c r="J32" s="107"/>
      <c r="K32" s="109"/>
      <c r="L32" s="32">
        <v>0</v>
      </c>
      <c r="M32" s="32"/>
      <c r="N32" s="109"/>
      <c r="O32" s="57">
        <f t="shared" si="0"/>
        <v>0</v>
      </c>
      <c r="P32" s="25"/>
      <c r="Q32" s="110"/>
      <c r="R32" s="21">
        <v>0</v>
      </c>
      <c r="S32" s="2"/>
    </row>
    <row r="33" spans="1:19" s="9" customFormat="1" x14ac:dyDescent="0.2">
      <c r="A33" s="7">
        <v>24</v>
      </c>
      <c r="B33" s="18"/>
      <c r="C33" s="108"/>
      <c r="D33" s="76"/>
      <c r="E33" s="108"/>
      <c r="F33" s="80"/>
      <c r="G33" s="114"/>
      <c r="H33" s="29" t="s">
        <v>20</v>
      </c>
      <c r="I33" s="29" t="s">
        <v>19</v>
      </c>
      <c r="J33" s="107"/>
      <c r="K33" s="109"/>
      <c r="L33" s="32">
        <v>0</v>
      </c>
      <c r="M33" s="32"/>
      <c r="N33" s="109"/>
      <c r="O33" s="57">
        <f t="shared" si="0"/>
        <v>0</v>
      </c>
      <c r="P33" s="25"/>
      <c r="Q33" s="110"/>
      <c r="R33" s="21">
        <v>0</v>
      </c>
      <c r="S33" s="2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  <mergeCell ref="A6:A8"/>
    <mergeCell ref="B6:C6"/>
    <mergeCell ref="D6:G6"/>
    <mergeCell ref="H6:H8"/>
    <mergeCell ref="I6:I8"/>
  </mergeCells>
  <pageMargins left="0.7" right="0.7" top="0.75" bottom="0.75" header="0.3" footer="0.3"/>
</worksheet>
</file>

<file path=xl/worksheets/sheet2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65E4B0-5FFF-415F-828E-FCAFACE6D6AE}">
  <dimension ref="A1:AC33"/>
  <sheetViews>
    <sheetView workbookViewId="0">
      <selection sqref="A1:XFD1048576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/>
      <c r="C10" s="108"/>
      <c r="D10" s="76"/>
      <c r="E10" s="108"/>
      <c r="F10" s="80"/>
      <c r="G10" s="79"/>
      <c r="H10" s="29" t="s">
        <v>20</v>
      </c>
      <c r="I10" s="29" t="s">
        <v>19</v>
      </c>
      <c r="J10" s="107"/>
      <c r="K10" s="109"/>
      <c r="L10" s="32">
        <v>0</v>
      </c>
      <c r="M10" s="32"/>
      <c r="N10" s="109"/>
      <c r="O10" s="57">
        <f t="shared" ref="O10:O33" si="0">G10</f>
        <v>0</v>
      </c>
      <c r="P10" s="25"/>
      <c r="Q10" s="110"/>
      <c r="R10" s="21">
        <v>0</v>
      </c>
      <c r="S10" s="2"/>
    </row>
    <row r="11" spans="1:29" s="9" customFormat="1" x14ac:dyDescent="0.2">
      <c r="A11" s="7">
        <v>2</v>
      </c>
      <c r="B11" s="18"/>
      <c r="C11" s="108"/>
      <c r="D11" s="76"/>
      <c r="E11" s="108"/>
      <c r="F11" s="78"/>
      <c r="G11" s="79"/>
      <c r="H11" s="29" t="s">
        <v>20</v>
      </c>
      <c r="I11" s="29" t="s">
        <v>19</v>
      </c>
      <c r="J11" s="107"/>
      <c r="K11" s="109"/>
      <c r="L11" s="32">
        <v>0</v>
      </c>
      <c r="M11" s="32"/>
      <c r="N11" s="109"/>
      <c r="O11" s="57">
        <f t="shared" si="0"/>
        <v>0</v>
      </c>
      <c r="P11" s="25"/>
      <c r="Q11" s="110"/>
      <c r="R11" s="21">
        <v>0</v>
      </c>
      <c r="S11" s="2"/>
    </row>
    <row r="12" spans="1:29" s="9" customFormat="1" x14ac:dyDescent="0.2">
      <c r="A12" s="7">
        <v>3</v>
      </c>
      <c r="B12" s="18"/>
      <c r="C12" s="108"/>
      <c r="D12" s="76"/>
      <c r="E12" s="108"/>
      <c r="F12" s="78"/>
      <c r="G12" s="79"/>
      <c r="H12" s="29" t="s">
        <v>20</v>
      </c>
      <c r="I12" s="29" t="s">
        <v>19</v>
      </c>
      <c r="J12" s="107"/>
      <c r="K12" s="109"/>
      <c r="L12" s="32">
        <v>0</v>
      </c>
      <c r="M12" s="32"/>
      <c r="N12" s="109"/>
      <c r="O12" s="57">
        <f t="shared" si="0"/>
        <v>0</v>
      </c>
      <c r="P12" s="25"/>
      <c r="Q12" s="110"/>
      <c r="R12" s="21">
        <v>0</v>
      </c>
      <c r="S12" s="2"/>
    </row>
    <row r="13" spans="1:29" s="9" customFormat="1" x14ac:dyDescent="0.2">
      <c r="A13" s="7">
        <v>4</v>
      </c>
      <c r="B13" s="18"/>
      <c r="C13" s="108"/>
      <c r="D13" s="76"/>
      <c r="E13" s="108"/>
      <c r="F13" s="78"/>
      <c r="G13" s="79"/>
      <c r="H13" s="29" t="s">
        <v>20</v>
      </c>
      <c r="I13" s="29" t="s">
        <v>19</v>
      </c>
      <c r="J13" s="107"/>
      <c r="K13" s="109"/>
      <c r="L13" s="32">
        <v>0</v>
      </c>
      <c r="M13" s="32"/>
      <c r="N13" s="109"/>
      <c r="O13" s="57">
        <f t="shared" si="0"/>
        <v>0</v>
      </c>
      <c r="P13" s="25"/>
      <c r="Q13" s="110"/>
      <c r="R13" s="21">
        <v>0</v>
      </c>
      <c r="S13" s="2"/>
    </row>
    <row r="14" spans="1:29" s="9" customFormat="1" x14ac:dyDescent="0.2">
      <c r="A14" s="7">
        <v>5</v>
      </c>
      <c r="B14" s="18"/>
      <c r="C14" s="108"/>
      <c r="D14" s="76"/>
      <c r="E14" s="108"/>
      <c r="F14" s="78"/>
      <c r="G14" s="79"/>
      <c r="H14" s="29" t="s">
        <v>20</v>
      </c>
      <c r="I14" s="29" t="s">
        <v>19</v>
      </c>
      <c r="J14" s="107"/>
      <c r="K14" s="109"/>
      <c r="L14" s="32">
        <v>0</v>
      </c>
      <c r="M14" s="32"/>
      <c r="N14" s="109"/>
      <c r="O14" s="57">
        <f t="shared" si="0"/>
        <v>0</v>
      </c>
      <c r="P14" s="25"/>
      <c r="Q14" s="110"/>
      <c r="R14" s="21">
        <v>0</v>
      </c>
      <c r="S14" s="2"/>
    </row>
    <row r="15" spans="1:29" s="9" customFormat="1" x14ac:dyDescent="0.2">
      <c r="A15" s="7">
        <v>6</v>
      </c>
      <c r="B15" s="18"/>
      <c r="C15" s="108"/>
      <c r="D15" s="76"/>
      <c r="E15" s="108"/>
      <c r="F15" s="78"/>
      <c r="G15" s="79"/>
      <c r="H15" s="29" t="s">
        <v>20</v>
      </c>
      <c r="I15" s="29" t="s">
        <v>19</v>
      </c>
      <c r="J15" s="107"/>
      <c r="K15" s="109"/>
      <c r="L15" s="32">
        <v>0</v>
      </c>
      <c r="M15" s="32"/>
      <c r="N15" s="109"/>
      <c r="O15" s="57">
        <f t="shared" si="0"/>
        <v>0</v>
      </c>
      <c r="P15" s="25"/>
      <c r="Q15" s="110"/>
      <c r="R15" s="21">
        <v>0</v>
      </c>
      <c r="S15" s="2"/>
    </row>
    <row r="16" spans="1:29" s="9" customFormat="1" x14ac:dyDescent="0.2">
      <c r="A16" s="7">
        <v>7</v>
      </c>
      <c r="B16" s="18"/>
      <c r="C16" s="108"/>
      <c r="D16" s="76"/>
      <c r="E16" s="108"/>
      <c r="F16" s="78"/>
      <c r="G16" s="79"/>
      <c r="H16" s="29" t="s">
        <v>20</v>
      </c>
      <c r="I16" s="29" t="s">
        <v>19</v>
      </c>
      <c r="J16" s="107"/>
      <c r="K16" s="109"/>
      <c r="L16" s="32">
        <v>0</v>
      </c>
      <c r="M16" s="32"/>
      <c r="N16" s="109"/>
      <c r="O16" s="57">
        <f t="shared" si="0"/>
        <v>0</v>
      </c>
      <c r="P16" s="25"/>
      <c r="Q16" s="110"/>
      <c r="R16" s="21">
        <v>0</v>
      </c>
      <c r="S16" s="2"/>
    </row>
    <row r="17" spans="1:19" s="9" customFormat="1" x14ac:dyDescent="0.2">
      <c r="A17" s="7">
        <v>8</v>
      </c>
      <c r="B17" s="18"/>
      <c r="C17" s="108"/>
      <c r="D17" s="76"/>
      <c r="E17" s="108"/>
      <c r="F17" s="78"/>
      <c r="G17" s="79"/>
      <c r="H17" s="29" t="s">
        <v>20</v>
      </c>
      <c r="I17" s="29" t="s">
        <v>19</v>
      </c>
      <c r="J17" s="107"/>
      <c r="K17" s="109"/>
      <c r="L17" s="32">
        <v>0</v>
      </c>
      <c r="M17" s="32"/>
      <c r="N17" s="109"/>
      <c r="O17" s="57">
        <f t="shared" si="0"/>
        <v>0</v>
      </c>
      <c r="P17" s="25"/>
      <c r="Q17" s="110"/>
      <c r="R17" s="21">
        <v>0</v>
      </c>
      <c r="S17" s="2"/>
    </row>
    <row r="18" spans="1:19" s="9" customFormat="1" x14ac:dyDescent="0.2">
      <c r="A18" s="7">
        <v>9</v>
      </c>
      <c r="B18" s="18"/>
      <c r="C18" s="108"/>
      <c r="D18" s="76"/>
      <c r="E18" s="108"/>
      <c r="F18" s="78"/>
      <c r="G18" s="79"/>
      <c r="H18" s="29" t="s">
        <v>20</v>
      </c>
      <c r="I18" s="29" t="s">
        <v>19</v>
      </c>
      <c r="J18" s="107"/>
      <c r="K18" s="109"/>
      <c r="L18" s="32">
        <v>0</v>
      </c>
      <c r="M18" s="32"/>
      <c r="N18" s="109"/>
      <c r="O18" s="57">
        <f t="shared" si="0"/>
        <v>0</v>
      </c>
      <c r="P18" s="25"/>
      <c r="Q18" s="110"/>
      <c r="R18" s="21">
        <v>0</v>
      </c>
      <c r="S18" s="2"/>
    </row>
    <row r="19" spans="1:19" s="9" customFormat="1" x14ac:dyDescent="0.2">
      <c r="A19" s="7">
        <v>10</v>
      </c>
      <c r="B19" s="18"/>
      <c r="C19" s="108"/>
      <c r="D19" s="76"/>
      <c r="E19" s="108"/>
      <c r="F19" s="78"/>
      <c r="G19" s="79"/>
      <c r="H19" s="29" t="s">
        <v>20</v>
      </c>
      <c r="I19" s="29" t="s">
        <v>19</v>
      </c>
      <c r="J19" s="107"/>
      <c r="K19" s="109"/>
      <c r="L19" s="32">
        <v>0</v>
      </c>
      <c r="M19" s="32"/>
      <c r="N19" s="109"/>
      <c r="O19" s="57">
        <f t="shared" si="0"/>
        <v>0</v>
      </c>
      <c r="P19" s="25"/>
      <c r="Q19" s="110"/>
      <c r="R19" s="21">
        <v>0</v>
      </c>
      <c r="S19" s="2"/>
    </row>
    <row r="20" spans="1:19" s="9" customFormat="1" x14ac:dyDescent="0.2">
      <c r="A20" s="7">
        <v>11</v>
      </c>
      <c r="B20" s="18"/>
      <c r="C20" s="108"/>
      <c r="D20" s="76"/>
      <c r="E20" s="108"/>
      <c r="F20" s="78"/>
      <c r="G20" s="79"/>
      <c r="H20" s="29" t="s">
        <v>20</v>
      </c>
      <c r="I20" s="29" t="s">
        <v>19</v>
      </c>
      <c r="J20" s="107"/>
      <c r="K20" s="109"/>
      <c r="L20" s="32">
        <v>0</v>
      </c>
      <c r="M20" s="32"/>
      <c r="N20" s="109"/>
      <c r="O20" s="57">
        <f t="shared" si="0"/>
        <v>0</v>
      </c>
      <c r="P20" s="25"/>
      <c r="Q20" s="110"/>
      <c r="R20" s="21">
        <v>0</v>
      </c>
      <c r="S20" s="2"/>
    </row>
    <row r="21" spans="1:19" s="9" customFormat="1" x14ac:dyDescent="0.2">
      <c r="A21" s="7">
        <v>12</v>
      </c>
      <c r="B21" s="18"/>
      <c r="C21" s="108"/>
      <c r="D21" s="76"/>
      <c r="E21" s="108"/>
      <c r="F21" s="78"/>
      <c r="G21" s="79"/>
      <c r="H21" s="29" t="s">
        <v>20</v>
      </c>
      <c r="I21" s="29" t="s">
        <v>19</v>
      </c>
      <c r="J21" s="107"/>
      <c r="K21" s="109"/>
      <c r="L21" s="32">
        <v>0</v>
      </c>
      <c r="M21" s="32"/>
      <c r="N21" s="109"/>
      <c r="O21" s="57">
        <f t="shared" si="0"/>
        <v>0</v>
      </c>
      <c r="P21" s="25"/>
      <c r="Q21" s="110"/>
      <c r="R21" s="21">
        <v>0</v>
      </c>
      <c r="S21" s="2"/>
    </row>
    <row r="22" spans="1:19" s="9" customFormat="1" x14ac:dyDescent="0.2">
      <c r="A22" s="7">
        <v>13</v>
      </c>
      <c r="B22" s="18"/>
      <c r="C22" s="108"/>
      <c r="D22" s="76"/>
      <c r="E22" s="108"/>
      <c r="F22" s="78"/>
      <c r="G22" s="79"/>
      <c r="H22" s="29" t="s">
        <v>20</v>
      </c>
      <c r="I22" s="29" t="s">
        <v>19</v>
      </c>
      <c r="J22" s="107"/>
      <c r="K22" s="109"/>
      <c r="L22" s="32">
        <v>0</v>
      </c>
      <c r="M22" s="32"/>
      <c r="N22" s="109"/>
      <c r="O22" s="57">
        <f t="shared" si="0"/>
        <v>0</v>
      </c>
      <c r="P22" s="25"/>
      <c r="Q22" s="110"/>
      <c r="R22" s="21">
        <v>0</v>
      </c>
      <c r="S22" s="2"/>
    </row>
    <row r="23" spans="1:19" s="9" customFormat="1" x14ac:dyDescent="0.2">
      <c r="A23" s="7">
        <v>14</v>
      </c>
      <c r="B23" s="18"/>
      <c r="C23" s="108"/>
      <c r="D23" s="76"/>
      <c r="E23" s="108"/>
      <c r="F23" s="78"/>
      <c r="G23" s="79"/>
      <c r="H23" s="29" t="s">
        <v>20</v>
      </c>
      <c r="I23" s="29" t="s">
        <v>19</v>
      </c>
      <c r="J23" s="107"/>
      <c r="K23" s="109"/>
      <c r="L23" s="32">
        <v>0</v>
      </c>
      <c r="M23" s="32"/>
      <c r="N23" s="109"/>
      <c r="O23" s="57">
        <f t="shared" si="0"/>
        <v>0</v>
      </c>
      <c r="P23" s="25"/>
      <c r="Q23" s="110"/>
      <c r="R23" s="21">
        <v>0</v>
      </c>
      <c r="S23" s="2"/>
    </row>
    <row r="24" spans="1:19" s="9" customFormat="1" x14ac:dyDescent="0.2">
      <c r="A24" s="7">
        <v>15</v>
      </c>
      <c r="B24" s="18"/>
      <c r="C24" s="108"/>
      <c r="D24" s="76"/>
      <c r="E24" s="108"/>
      <c r="F24" s="78"/>
      <c r="G24" s="79"/>
      <c r="H24" s="29" t="s">
        <v>20</v>
      </c>
      <c r="I24" s="29" t="s">
        <v>19</v>
      </c>
      <c r="J24" s="107"/>
      <c r="K24" s="109"/>
      <c r="L24" s="32">
        <v>0</v>
      </c>
      <c r="M24" s="32"/>
      <c r="N24" s="109"/>
      <c r="O24" s="57">
        <f t="shared" si="0"/>
        <v>0</v>
      </c>
      <c r="P24" s="25"/>
      <c r="Q24" s="110"/>
      <c r="R24" s="21">
        <v>0</v>
      </c>
      <c r="S24" s="2"/>
    </row>
    <row r="25" spans="1:19" s="9" customFormat="1" x14ac:dyDescent="0.2">
      <c r="A25" s="7">
        <v>16</v>
      </c>
      <c r="B25" s="18"/>
      <c r="C25" s="108"/>
      <c r="D25" s="76"/>
      <c r="E25" s="108"/>
      <c r="F25" s="78"/>
      <c r="G25" s="79"/>
      <c r="H25" s="29" t="s">
        <v>20</v>
      </c>
      <c r="I25" s="29" t="s">
        <v>19</v>
      </c>
      <c r="J25" s="107"/>
      <c r="K25" s="109"/>
      <c r="L25" s="32">
        <v>0</v>
      </c>
      <c r="M25" s="32"/>
      <c r="N25" s="109"/>
      <c r="O25" s="57">
        <f t="shared" si="0"/>
        <v>0</v>
      </c>
      <c r="P25" s="25"/>
      <c r="Q25" s="110"/>
      <c r="R25" s="21">
        <v>0</v>
      </c>
      <c r="S25" s="2"/>
    </row>
    <row r="26" spans="1:19" s="9" customFormat="1" x14ac:dyDescent="0.2">
      <c r="A26" s="7">
        <v>17</v>
      </c>
      <c r="B26" s="18"/>
      <c r="C26" s="108"/>
      <c r="D26" s="76"/>
      <c r="E26" s="108"/>
      <c r="F26" s="78"/>
      <c r="G26" s="79"/>
      <c r="H26" s="29" t="s">
        <v>20</v>
      </c>
      <c r="I26" s="29" t="s">
        <v>19</v>
      </c>
      <c r="J26" s="107"/>
      <c r="K26" s="109"/>
      <c r="L26" s="32">
        <v>0</v>
      </c>
      <c r="M26" s="32"/>
      <c r="N26" s="109"/>
      <c r="O26" s="57">
        <f t="shared" si="0"/>
        <v>0</v>
      </c>
      <c r="P26" s="25"/>
      <c r="Q26" s="110"/>
      <c r="R26" s="21">
        <v>0</v>
      </c>
      <c r="S26" s="2"/>
    </row>
    <row r="27" spans="1:19" s="9" customFormat="1" x14ac:dyDescent="0.2">
      <c r="A27" s="7">
        <v>18</v>
      </c>
      <c r="B27" s="18"/>
      <c r="C27" s="108"/>
      <c r="D27" s="76"/>
      <c r="E27" s="108"/>
      <c r="F27" s="78"/>
      <c r="G27" s="79"/>
      <c r="H27" s="29" t="s">
        <v>20</v>
      </c>
      <c r="I27" s="29" t="s">
        <v>19</v>
      </c>
      <c r="J27" s="107"/>
      <c r="K27" s="109"/>
      <c r="L27" s="32">
        <v>0</v>
      </c>
      <c r="M27" s="32"/>
      <c r="N27" s="109"/>
      <c r="O27" s="57">
        <f t="shared" si="0"/>
        <v>0</v>
      </c>
      <c r="P27" s="25"/>
      <c r="Q27" s="110"/>
      <c r="R27" s="21">
        <v>0</v>
      </c>
      <c r="S27" s="2"/>
    </row>
    <row r="28" spans="1:19" s="9" customFormat="1" x14ac:dyDescent="0.2">
      <c r="A28" s="7">
        <v>19</v>
      </c>
      <c r="B28" s="18"/>
      <c r="C28" s="108"/>
      <c r="D28" s="76"/>
      <c r="E28" s="108"/>
      <c r="F28" s="78"/>
      <c r="G28" s="79"/>
      <c r="H28" s="29" t="s">
        <v>20</v>
      </c>
      <c r="I28" s="29" t="s">
        <v>19</v>
      </c>
      <c r="J28" s="107"/>
      <c r="K28" s="109"/>
      <c r="L28" s="32">
        <v>0</v>
      </c>
      <c r="M28" s="32"/>
      <c r="N28" s="109"/>
      <c r="O28" s="57">
        <f t="shared" si="0"/>
        <v>0</v>
      </c>
      <c r="P28" s="25"/>
      <c r="Q28" s="110"/>
      <c r="R28" s="21">
        <v>0</v>
      </c>
      <c r="S28" s="2"/>
    </row>
    <row r="29" spans="1:19" s="9" customFormat="1" x14ac:dyDescent="0.2">
      <c r="A29" s="7">
        <v>20</v>
      </c>
      <c r="B29" s="18"/>
      <c r="C29" s="108"/>
      <c r="D29" s="76"/>
      <c r="E29" s="108"/>
      <c r="F29" s="78"/>
      <c r="G29" s="79"/>
      <c r="H29" s="29" t="s">
        <v>20</v>
      </c>
      <c r="I29" s="29" t="s">
        <v>19</v>
      </c>
      <c r="J29" s="107"/>
      <c r="K29" s="109"/>
      <c r="L29" s="32">
        <v>0</v>
      </c>
      <c r="M29" s="32"/>
      <c r="N29" s="109"/>
      <c r="O29" s="57">
        <f t="shared" si="0"/>
        <v>0</v>
      </c>
      <c r="P29" s="25"/>
      <c r="Q29" s="110"/>
      <c r="R29" s="21">
        <v>0</v>
      </c>
      <c r="S29" s="2"/>
    </row>
    <row r="30" spans="1:19" s="9" customFormat="1" x14ac:dyDescent="0.2">
      <c r="A30" s="7">
        <v>21</v>
      </c>
      <c r="B30" s="18"/>
      <c r="C30" s="108"/>
      <c r="D30" s="76"/>
      <c r="E30" s="108"/>
      <c r="F30" s="78"/>
      <c r="G30" s="79"/>
      <c r="H30" s="29" t="s">
        <v>20</v>
      </c>
      <c r="I30" s="29" t="s">
        <v>19</v>
      </c>
      <c r="J30" s="107"/>
      <c r="K30" s="109"/>
      <c r="L30" s="32">
        <v>0</v>
      </c>
      <c r="M30" s="32"/>
      <c r="N30" s="109"/>
      <c r="O30" s="57">
        <f t="shared" si="0"/>
        <v>0</v>
      </c>
      <c r="P30" s="25"/>
      <c r="Q30" s="110"/>
      <c r="R30" s="21">
        <v>0</v>
      </c>
      <c r="S30" s="2"/>
    </row>
    <row r="31" spans="1:19" s="9" customFormat="1" x14ac:dyDescent="0.2">
      <c r="A31" s="7">
        <v>22</v>
      </c>
      <c r="B31" s="18"/>
      <c r="C31" s="108"/>
      <c r="D31" s="76"/>
      <c r="E31" s="108"/>
      <c r="F31" s="78"/>
      <c r="G31" s="79"/>
      <c r="H31" s="29" t="s">
        <v>20</v>
      </c>
      <c r="I31" s="29" t="s">
        <v>19</v>
      </c>
      <c r="J31" s="107"/>
      <c r="K31" s="109"/>
      <c r="L31" s="32">
        <v>0</v>
      </c>
      <c r="M31" s="32"/>
      <c r="N31" s="109"/>
      <c r="O31" s="57">
        <f t="shared" si="0"/>
        <v>0</v>
      </c>
      <c r="P31" s="25"/>
      <c r="Q31" s="110"/>
      <c r="R31" s="21">
        <v>0</v>
      </c>
      <c r="S31" s="2"/>
    </row>
    <row r="32" spans="1:19" s="9" customFormat="1" x14ac:dyDescent="0.2">
      <c r="A32" s="7">
        <v>23</v>
      </c>
      <c r="B32" s="18"/>
      <c r="C32" s="108"/>
      <c r="D32" s="76"/>
      <c r="E32" s="108"/>
      <c r="F32" s="78"/>
      <c r="G32" s="79"/>
      <c r="H32" s="29" t="s">
        <v>20</v>
      </c>
      <c r="I32" s="29" t="s">
        <v>19</v>
      </c>
      <c r="J32" s="107"/>
      <c r="K32" s="109"/>
      <c r="L32" s="32">
        <v>0</v>
      </c>
      <c r="M32" s="32"/>
      <c r="N32" s="109"/>
      <c r="O32" s="57">
        <f t="shared" si="0"/>
        <v>0</v>
      </c>
      <c r="P32" s="25"/>
      <c r="Q32" s="110"/>
      <c r="R32" s="21">
        <v>0</v>
      </c>
      <c r="S32" s="2"/>
    </row>
    <row r="33" spans="1:19" s="9" customFormat="1" x14ac:dyDescent="0.2">
      <c r="A33" s="7">
        <v>24</v>
      </c>
      <c r="B33" s="18"/>
      <c r="C33" s="108"/>
      <c r="D33" s="76"/>
      <c r="E33" s="108"/>
      <c r="F33" s="80"/>
      <c r="G33" s="114"/>
      <c r="H33" s="29" t="s">
        <v>20</v>
      </c>
      <c r="I33" s="29" t="s">
        <v>19</v>
      </c>
      <c r="J33" s="107"/>
      <c r="K33" s="109"/>
      <c r="L33" s="32">
        <v>0</v>
      </c>
      <c r="M33" s="32"/>
      <c r="N33" s="109"/>
      <c r="O33" s="57">
        <f t="shared" si="0"/>
        <v>0</v>
      </c>
      <c r="P33" s="25"/>
      <c r="Q33" s="110"/>
      <c r="R33" s="21">
        <v>0</v>
      </c>
      <c r="S33" s="2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  <mergeCell ref="A6:A8"/>
    <mergeCell ref="B6:C6"/>
    <mergeCell ref="D6:G6"/>
    <mergeCell ref="H6:H8"/>
    <mergeCell ref="I6:I8"/>
  </mergeCells>
  <pageMargins left="0.7" right="0.7" top="0.75" bottom="0.75" header="0.3" footer="0.3"/>
</worksheet>
</file>

<file path=xl/worksheets/sheet2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6ADC90-3103-41BF-BAE2-EAEF90EDADF2}">
  <dimension ref="A1:AC33"/>
  <sheetViews>
    <sheetView workbookViewId="0">
      <selection sqref="A1:XFD1048576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/>
      <c r="C10" s="108"/>
      <c r="D10" s="76"/>
      <c r="E10" s="108"/>
      <c r="F10" s="80"/>
      <c r="G10" s="79"/>
      <c r="H10" s="29" t="s">
        <v>20</v>
      </c>
      <c r="I10" s="29" t="s">
        <v>19</v>
      </c>
      <c r="J10" s="107"/>
      <c r="K10" s="109"/>
      <c r="L10" s="32">
        <v>0</v>
      </c>
      <c r="M10" s="32"/>
      <c r="N10" s="109"/>
      <c r="O10" s="57">
        <f t="shared" ref="O10:O33" si="0">G10</f>
        <v>0</v>
      </c>
      <c r="P10" s="25"/>
      <c r="Q10" s="110"/>
      <c r="R10" s="21">
        <v>0</v>
      </c>
      <c r="S10" s="2"/>
    </row>
    <row r="11" spans="1:29" s="9" customFormat="1" x14ac:dyDescent="0.2">
      <c r="A11" s="7">
        <v>2</v>
      </c>
      <c r="B11" s="18"/>
      <c r="C11" s="108"/>
      <c r="D11" s="76"/>
      <c r="E11" s="108"/>
      <c r="F11" s="78"/>
      <c r="G11" s="79"/>
      <c r="H11" s="29" t="s">
        <v>20</v>
      </c>
      <c r="I11" s="29" t="s">
        <v>19</v>
      </c>
      <c r="J11" s="107"/>
      <c r="K11" s="109"/>
      <c r="L11" s="32">
        <v>0</v>
      </c>
      <c r="M11" s="32"/>
      <c r="N11" s="109"/>
      <c r="O11" s="57">
        <f t="shared" si="0"/>
        <v>0</v>
      </c>
      <c r="P11" s="25"/>
      <c r="Q11" s="110"/>
      <c r="R11" s="21">
        <v>0</v>
      </c>
      <c r="S11" s="2"/>
    </row>
    <row r="12" spans="1:29" s="9" customFormat="1" x14ac:dyDescent="0.2">
      <c r="A12" s="7">
        <v>3</v>
      </c>
      <c r="B12" s="18"/>
      <c r="C12" s="108"/>
      <c r="D12" s="76"/>
      <c r="E12" s="108"/>
      <c r="F12" s="78"/>
      <c r="G12" s="79"/>
      <c r="H12" s="29" t="s">
        <v>20</v>
      </c>
      <c r="I12" s="29" t="s">
        <v>19</v>
      </c>
      <c r="J12" s="107"/>
      <c r="K12" s="109"/>
      <c r="L12" s="32">
        <v>0</v>
      </c>
      <c r="M12" s="32"/>
      <c r="N12" s="109"/>
      <c r="O12" s="57">
        <f t="shared" si="0"/>
        <v>0</v>
      </c>
      <c r="P12" s="25"/>
      <c r="Q12" s="110"/>
      <c r="R12" s="21">
        <v>0</v>
      </c>
      <c r="S12" s="2"/>
    </row>
    <row r="13" spans="1:29" s="9" customFormat="1" x14ac:dyDescent="0.2">
      <c r="A13" s="7">
        <v>4</v>
      </c>
      <c r="B13" s="18"/>
      <c r="C13" s="108"/>
      <c r="D13" s="76"/>
      <c r="E13" s="108"/>
      <c r="F13" s="78"/>
      <c r="G13" s="79"/>
      <c r="H13" s="29" t="s">
        <v>20</v>
      </c>
      <c r="I13" s="29" t="s">
        <v>19</v>
      </c>
      <c r="J13" s="107"/>
      <c r="K13" s="109"/>
      <c r="L13" s="32">
        <v>0</v>
      </c>
      <c r="M13" s="32"/>
      <c r="N13" s="109"/>
      <c r="O13" s="57">
        <f t="shared" si="0"/>
        <v>0</v>
      </c>
      <c r="P13" s="25"/>
      <c r="Q13" s="110"/>
      <c r="R13" s="21">
        <v>0</v>
      </c>
      <c r="S13" s="2"/>
    </row>
    <row r="14" spans="1:29" s="9" customFormat="1" x14ac:dyDescent="0.2">
      <c r="A14" s="7">
        <v>5</v>
      </c>
      <c r="B14" s="18"/>
      <c r="C14" s="108"/>
      <c r="D14" s="76"/>
      <c r="E14" s="108"/>
      <c r="F14" s="78"/>
      <c r="G14" s="79"/>
      <c r="H14" s="29" t="s">
        <v>20</v>
      </c>
      <c r="I14" s="29" t="s">
        <v>19</v>
      </c>
      <c r="J14" s="107"/>
      <c r="K14" s="109"/>
      <c r="L14" s="32">
        <v>0</v>
      </c>
      <c r="M14" s="32"/>
      <c r="N14" s="109"/>
      <c r="O14" s="57">
        <f t="shared" si="0"/>
        <v>0</v>
      </c>
      <c r="P14" s="25"/>
      <c r="Q14" s="110"/>
      <c r="R14" s="21">
        <v>0</v>
      </c>
      <c r="S14" s="2"/>
    </row>
    <row r="15" spans="1:29" s="9" customFormat="1" x14ac:dyDescent="0.2">
      <c r="A15" s="7">
        <v>6</v>
      </c>
      <c r="B15" s="18"/>
      <c r="C15" s="108"/>
      <c r="D15" s="76"/>
      <c r="E15" s="108"/>
      <c r="F15" s="78"/>
      <c r="G15" s="79"/>
      <c r="H15" s="29" t="s">
        <v>20</v>
      </c>
      <c r="I15" s="29" t="s">
        <v>19</v>
      </c>
      <c r="J15" s="107"/>
      <c r="K15" s="109"/>
      <c r="L15" s="32">
        <v>0</v>
      </c>
      <c r="M15" s="32"/>
      <c r="N15" s="109"/>
      <c r="O15" s="57">
        <f t="shared" si="0"/>
        <v>0</v>
      </c>
      <c r="P15" s="25"/>
      <c r="Q15" s="110"/>
      <c r="R15" s="21">
        <v>0</v>
      </c>
      <c r="S15" s="2"/>
    </row>
    <row r="16" spans="1:29" s="9" customFormat="1" x14ac:dyDescent="0.2">
      <c r="A16" s="7">
        <v>7</v>
      </c>
      <c r="B16" s="18"/>
      <c r="C16" s="108"/>
      <c r="D16" s="76"/>
      <c r="E16" s="108"/>
      <c r="F16" s="78"/>
      <c r="G16" s="79"/>
      <c r="H16" s="29" t="s">
        <v>20</v>
      </c>
      <c r="I16" s="29" t="s">
        <v>19</v>
      </c>
      <c r="J16" s="107"/>
      <c r="K16" s="109"/>
      <c r="L16" s="32">
        <v>0</v>
      </c>
      <c r="M16" s="32"/>
      <c r="N16" s="109"/>
      <c r="O16" s="57">
        <f t="shared" si="0"/>
        <v>0</v>
      </c>
      <c r="P16" s="25"/>
      <c r="Q16" s="110"/>
      <c r="R16" s="21">
        <v>0</v>
      </c>
      <c r="S16" s="2"/>
    </row>
    <row r="17" spans="1:19" s="9" customFormat="1" x14ac:dyDescent="0.2">
      <c r="A17" s="7">
        <v>8</v>
      </c>
      <c r="B17" s="18"/>
      <c r="C17" s="108"/>
      <c r="D17" s="76"/>
      <c r="E17" s="108"/>
      <c r="F17" s="78"/>
      <c r="G17" s="79"/>
      <c r="H17" s="29" t="s">
        <v>20</v>
      </c>
      <c r="I17" s="29" t="s">
        <v>19</v>
      </c>
      <c r="J17" s="107"/>
      <c r="K17" s="109"/>
      <c r="L17" s="32">
        <v>0</v>
      </c>
      <c r="M17" s="32"/>
      <c r="N17" s="109"/>
      <c r="O17" s="57">
        <f t="shared" si="0"/>
        <v>0</v>
      </c>
      <c r="P17" s="25"/>
      <c r="Q17" s="110"/>
      <c r="R17" s="21">
        <v>0</v>
      </c>
      <c r="S17" s="2"/>
    </row>
    <row r="18" spans="1:19" s="9" customFormat="1" x14ac:dyDescent="0.2">
      <c r="A18" s="7">
        <v>9</v>
      </c>
      <c r="B18" s="18"/>
      <c r="C18" s="108"/>
      <c r="D18" s="76"/>
      <c r="E18" s="108"/>
      <c r="F18" s="78"/>
      <c r="G18" s="79"/>
      <c r="H18" s="29" t="s">
        <v>20</v>
      </c>
      <c r="I18" s="29" t="s">
        <v>19</v>
      </c>
      <c r="J18" s="107"/>
      <c r="K18" s="109"/>
      <c r="L18" s="32">
        <v>0</v>
      </c>
      <c r="M18" s="32"/>
      <c r="N18" s="109"/>
      <c r="O18" s="57">
        <f t="shared" si="0"/>
        <v>0</v>
      </c>
      <c r="P18" s="25"/>
      <c r="Q18" s="110"/>
      <c r="R18" s="21">
        <v>0</v>
      </c>
      <c r="S18" s="2"/>
    </row>
    <row r="19" spans="1:19" s="9" customFormat="1" x14ac:dyDescent="0.2">
      <c r="A19" s="7">
        <v>10</v>
      </c>
      <c r="B19" s="18"/>
      <c r="C19" s="108"/>
      <c r="D19" s="76"/>
      <c r="E19" s="108"/>
      <c r="F19" s="78"/>
      <c r="G19" s="79"/>
      <c r="H19" s="29" t="s">
        <v>20</v>
      </c>
      <c r="I19" s="29" t="s">
        <v>19</v>
      </c>
      <c r="J19" s="107"/>
      <c r="K19" s="109"/>
      <c r="L19" s="32">
        <v>0</v>
      </c>
      <c r="M19" s="32"/>
      <c r="N19" s="109"/>
      <c r="O19" s="57">
        <f t="shared" si="0"/>
        <v>0</v>
      </c>
      <c r="P19" s="25"/>
      <c r="Q19" s="110"/>
      <c r="R19" s="21">
        <v>0</v>
      </c>
      <c r="S19" s="2"/>
    </row>
    <row r="20" spans="1:19" s="9" customFormat="1" x14ac:dyDescent="0.2">
      <c r="A20" s="7">
        <v>11</v>
      </c>
      <c r="B20" s="18"/>
      <c r="C20" s="108"/>
      <c r="D20" s="76"/>
      <c r="E20" s="108"/>
      <c r="F20" s="78"/>
      <c r="G20" s="79"/>
      <c r="H20" s="29" t="s">
        <v>20</v>
      </c>
      <c r="I20" s="29" t="s">
        <v>19</v>
      </c>
      <c r="J20" s="107"/>
      <c r="K20" s="109"/>
      <c r="L20" s="32">
        <v>0</v>
      </c>
      <c r="M20" s="32"/>
      <c r="N20" s="109"/>
      <c r="O20" s="57">
        <f t="shared" si="0"/>
        <v>0</v>
      </c>
      <c r="P20" s="25"/>
      <c r="Q20" s="110"/>
      <c r="R20" s="21">
        <v>0</v>
      </c>
      <c r="S20" s="2"/>
    </row>
    <row r="21" spans="1:19" s="9" customFormat="1" x14ac:dyDescent="0.2">
      <c r="A21" s="7">
        <v>12</v>
      </c>
      <c r="B21" s="18"/>
      <c r="C21" s="108"/>
      <c r="D21" s="76"/>
      <c r="E21" s="108"/>
      <c r="F21" s="78"/>
      <c r="G21" s="79"/>
      <c r="H21" s="29" t="s">
        <v>20</v>
      </c>
      <c r="I21" s="29" t="s">
        <v>19</v>
      </c>
      <c r="J21" s="107"/>
      <c r="K21" s="109"/>
      <c r="L21" s="32">
        <v>0</v>
      </c>
      <c r="M21" s="32"/>
      <c r="N21" s="109"/>
      <c r="O21" s="57">
        <f t="shared" si="0"/>
        <v>0</v>
      </c>
      <c r="P21" s="25"/>
      <c r="Q21" s="110"/>
      <c r="R21" s="21">
        <v>0</v>
      </c>
      <c r="S21" s="2"/>
    </row>
    <row r="22" spans="1:19" s="9" customFormat="1" x14ac:dyDescent="0.2">
      <c r="A22" s="7">
        <v>13</v>
      </c>
      <c r="B22" s="18"/>
      <c r="C22" s="108"/>
      <c r="D22" s="76"/>
      <c r="E22" s="108"/>
      <c r="F22" s="78"/>
      <c r="G22" s="79"/>
      <c r="H22" s="29" t="s">
        <v>20</v>
      </c>
      <c r="I22" s="29" t="s">
        <v>19</v>
      </c>
      <c r="J22" s="107"/>
      <c r="K22" s="109"/>
      <c r="L22" s="32">
        <v>0</v>
      </c>
      <c r="M22" s="32"/>
      <c r="N22" s="109"/>
      <c r="O22" s="57">
        <f t="shared" si="0"/>
        <v>0</v>
      </c>
      <c r="P22" s="25"/>
      <c r="Q22" s="110"/>
      <c r="R22" s="21">
        <v>0</v>
      </c>
      <c r="S22" s="2"/>
    </row>
    <row r="23" spans="1:19" s="9" customFormat="1" x14ac:dyDescent="0.2">
      <c r="A23" s="7">
        <v>14</v>
      </c>
      <c r="B23" s="18"/>
      <c r="C23" s="108"/>
      <c r="D23" s="76"/>
      <c r="E23" s="108"/>
      <c r="F23" s="78"/>
      <c r="G23" s="79"/>
      <c r="H23" s="29" t="s">
        <v>20</v>
      </c>
      <c r="I23" s="29" t="s">
        <v>19</v>
      </c>
      <c r="J23" s="107"/>
      <c r="K23" s="109"/>
      <c r="L23" s="32">
        <v>0</v>
      </c>
      <c r="M23" s="32"/>
      <c r="N23" s="109"/>
      <c r="O23" s="57">
        <f t="shared" si="0"/>
        <v>0</v>
      </c>
      <c r="P23" s="25"/>
      <c r="Q23" s="110"/>
      <c r="R23" s="21">
        <v>0</v>
      </c>
      <c r="S23" s="2"/>
    </row>
    <row r="24" spans="1:19" s="9" customFormat="1" x14ac:dyDescent="0.2">
      <c r="A24" s="7">
        <v>15</v>
      </c>
      <c r="B24" s="18"/>
      <c r="C24" s="108"/>
      <c r="D24" s="76"/>
      <c r="E24" s="108"/>
      <c r="F24" s="78"/>
      <c r="G24" s="79"/>
      <c r="H24" s="29" t="s">
        <v>20</v>
      </c>
      <c r="I24" s="29" t="s">
        <v>19</v>
      </c>
      <c r="J24" s="107"/>
      <c r="K24" s="109"/>
      <c r="L24" s="32">
        <v>0</v>
      </c>
      <c r="M24" s="32"/>
      <c r="N24" s="109"/>
      <c r="O24" s="57">
        <f t="shared" si="0"/>
        <v>0</v>
      </c>
      <c r="P24" s="25"/>
      <c r="Q24" s="110"/>
      <c r="R24" s="21">
        <v>0</v>
      </c>
      <c r="S24" s="2"/>
    </row>
    <row r="25" spans="1:19" s="9" customFormat="1" x14ac:dyDescent="0.2">
      <c r="A25" s="7">
        <v>16</v>
      </c>
      <c r="B25" s="18"/>
      <c r="C25" s="108"/>
      <c r="D25" s="76"/>
      <c r="E25" s="108"/>
      <c r="F25" s="78"/>
      <c r="G25" s="79"/>
      <c r="H25" s="29" t="s">
        <v>20</v>
      </c>
      <c r="I25" s="29" t="s">
        <v>19</v>
      </c>
      <c r="J25" s="107"/>
      <c r="K25" s="109"/>
      <c r="L25" s="32">
        <v>0</v>
      </c>
      <c r="M25" s="32"/>
      <c r="N25" s="109"/>
      <c r="O25" s="57">
        <f t="shared" si="0"/>
        <v>0</v>
      </c>
      <c r="P25" s="25"/>
      <c r="Q25" s="110"/>
      <c r="R25" s="21">
        <v>0</v>
      </c>
      <c r="S25" s="2"/>
    </row>
    <row r="26" spans="1:19" s="9" customFormat="1" x14ac:dyDescent="0.2">
      <c r="A26" s="7">
        <v>17</v>
      </c>
      <c r="B26" s="18"/>
      <c r="C26" s="108"/>
      <c r="D26" s="76"/>
      <c r="E26" s="108"/>
      <c r="F26" s="78"/>
      <c r="G26" s="79"/>
      <c r="H26" s="29" t="s">
        <v>20</v>
      </c>
      <c r="I26" s="29" t="s">
        <v>19</v>
      </c>
      <c r="J26" s="107"/>
      <c r="K26" s="109"/>
      <c r="L26" s="32">
        <v>0</v>
      </c>
      <c r="M26" s="32"/>
      <c r="N26" s="109"/>
      <c r="O26" s="57">
        <f t="shared" si="0"/>
        <v>0</v>
      </c>
      <c r="P26" s="25"/>
      <c r="Q26" s="110"/>
      <c r="R26" s="21">
        <v>0</v>
      </c>
      <c r="S26" s="2"/>
    </row>
    <row r="27" spans="1:19" s="9" customFormat="1" x14ac:dyDescent="0.2">
      <c r="A27" s="7">
        <v>18</v>
      </c>
      <c r="B27" s="18"/>
      <c r="C27" s="108"/>
      <c r="D27" s="76"/>
      <c r="E27" s="108"/>
      <c r="F27" s="78"/>
      <c r="G27" s="79"/>
      <c r="H27" s="29" t="s">
        <v>20</v>
      </c>
      <c r="I27" s="29" t="s">
        <v>19</v>
      </c>
      <c r="J27" s="107"/>
      <c r="K27" s="109"/>
      <c r="L27" s="32">
        <v>0</v>
      </c>
      <c r="M27" s="32"/>
      <c r="N27" s="109"/>
      <c r="O27" s="57">
        <f t="shared" si="0"/>
        <v>0</v>
      </c>
      <c r="P27" s="25"/>
      <c r="Q27" s="110"/>
      <c r="R27" s="21">
        <v>0</v>
      </c>
      <c r="S27" s="2"/>
    </row>
    <row r="28" spans="1:19" s="9" customFormat="1" x14ac:dyDescent="0.2">
      <c r="A28" s="7">
        <v>19</v>
      </c>
      <c r="B28" s="18"/>
      <c r="C28" s="108"/>
      <c r="D28" s="76"/>
      <c r="E28" s="108"/>
      <c r="F28" s="78"/>
      <c r="G28" s="79"/>
      <c r="H28" s="29" t="s">
        <v>20</v>
      </c>
      <c r="I28" s="29" t="s">
        <v>19</v>
      </c>
      <c r="J28" s="107"/>
      <c r="K28" s="109"/>
      <c r="L28" s="32">
        <v>0</v>
      </c>
      <c r="M28" s="32"/>
      <c r="N28" s="109"/>
      <c r="O28" s="57">
        <f t="shared" si="0"/>
        <v>0</v>
      </c>
      <c r="P28" s="25"/>
      <c r="Q28" s="110"/>
      <c r="R28" s="21">
        <v>0</v>
      </c>
      <c r="S28" s="2"/>
    </row>
    <row r="29" spans="1:19" s="9" customFormat="1" x14ac:dyDescent="0.2">
      <c r="A29" s="7">
        <v>20</v>
      </c>
      <c r="B29" s="18"/>
      <c r="C29" s="108"/>
      <c r="D29" s="76"/>
      <c r="E29" s="108"/>
      <c r="F29" s="78"/>
      <c r="G29" s="79"/>
      <c r="H29" s="29" t="s">
        <v>20</v>
      </c>
      <c r="I29" s="29" t="s">
        <v>19</v>
      </c>
      <c r="J29" s="107"/>
      <c r="K29" s="109"/>
      <c r="L29" s="32">
        <v>0</v>
      </c>
      <c r="M29" s="32"/>
      <c r="N29" s="109"/>
      <c r="O29" s="57">
        <f t="shared" si="0"/>
        <v>0</v>
      </c>
      <c r="P29" s="25"/>
      <c r="Q29" s="110"/>
      <c r="R29" s="21">
        <v>0</v>
      </c>
      <c r="S29" s="2"/>
    </row>
    <row r="30" spans="1:19" s="9" customFormat="1" x14ac:dyDescent="0.2">
      <c r="A30" s="7">
        <v>21</v>
      </c>
      <c r="B30" s="18"/>
      <c r="C30" s="108"/>
      <c r="D30" s="76"/>
      <c r="E30" s="108"/>
      <c r="F30" s="78"/>
      <c r="G30" s="79"/>
      <c r="H30" s="29" t="s">
        <v>20</v>
      </c>
      <c r="I30" s="29" t="s">
        <v>19</v>
      </c>
      <c r="J30" s="107"/>
      <c r="K30" s="109"/>
      <c r="L30" s="32">
        <v>0</v>
      </c>
      <c r="M30" s="32"/>
      <c r="N30" s="109"/>
      <c r="O30" s="57">
        <f t="shared" si="0"/>
        <v>0</v>
      </c>
      <c r="P30" s="25"/>
      <c r="Q30" s="110"/>
      <c r="R30" s="21">
        <v>0</v>
      </c>
      <c r="S30" s="2"/>
    </row>
    <row r="31" spans="1:19" s="9" customFormat="1" x14ac:dyDescent="0.2">
      <c r="A31" s="7">
        <v>22</v>
      </c>
      <c r="B31" s="18"/>
      <c r="C31" s="108"/>
      <c r="D31" s="76"/>
      <c r="E31" s="108"/>
      <c r="F31" s="78"/>
      <c r="G31" s="79"/>
      <c r="H31" s="29" t="s">
        <v>20</v>
      </c>
      <c r="I31" s="29" t="s">
        <v>19</v>
      </c>
      <c r="J31" s="107"/>
      <c r="K31" s="109"/>
      <c r="L31" s="32">
        <v>0</v>
      </c>
      <c r="M31" s="32"/>
      <c r="N31" s="109"/>
      <c r="O31" s="57">
        <f t="shared" si="0"/>
        <v>0</v>
      </c>
      <c r="P31" s="25"/>
      <c r="Q31" s="110"/>
      <c r="R31" s="21">
        <v>0</v>
      </c>
      <c r="S31" s="2"/>
    </row>
    <row r="32" spans="1:19" s="9" customFormat="1" x14ac:dyDescent="0.2">
      <c r="A32" s="7">
        <v>23</v>
      </c>
      <c r="B32" s="18"/>
      <c r="C32" s="108"/>
      <c r="D32" s="76"/>
      <c r="E32" s="108"/>
      <c r="F32" s="78"/>
      <c r="G32" s="79"/>
      <c r="H32" s="29" t="s">
        <v>20</v>
      </c>
      <c r="I32" s="29" t="s">
        <v>19</v>
      </c>
      <c r="J32" s="107"/>
      <c r="K32" s="109"/>
      <c r="L32" s="32">
        <v>0</v>
      </c>
      <c r="M32" s="32"/>
      <c r="N32" s="109"/>
      <c r="O32" s="57">
        <f t="shared" si="0"/>
        <v>0</v>
      </c>
      <c r="P32" s="25"/>
      <c r="Q32" s="110"/>
      <c r="R32" s="21">
        <v>0</v>
      </c>
      <c r="S32" s="2"/>
    </row>
    <row r="33" spans="1:19" s="9" customFormat="1" x14ac:dyDescent="0.2">
      <c r="A33" s="7">
        <v>24</v>
      </c>
      <c r="B33" s="18"/>
      <c r="C33" s="108"/>
      <c r="D33" s="76"/>
      <c r="E33" s="108"/>
      <c r="F33" s="80"/>
      <c r="G33" s="114"/>
      <c r="H33" s="29" t="s">
        <v>20</v>
      </c>
      <c r="I33" s="29" t="s">
        <v>19</v>
      </c>
      <c r="J33" s="107"/>
      <c r="K33" s="109"/>
      <c r="L33" s="32">
        <v>0</v>
      </c>
      <c r="M33" s="32"/>
      <c r="N33" s="109"/>
      <c r="O33" s="57">
        <f t="shared" si="0"/>
        <v>0</v>
      </c>
      <c r="P33" s="25"/>
      <c r="Q33" s="110"/>
      <c r="R33" s="21">
        <v>0</v>
      </c>
      <c r="S33" s="2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  <mergeCell ref="A6:A8"/>
    <mergeCell ref="B6:C6"/>
    <mergeCell ref="D6:G6"/>
    <mergeCell ref="H6:H8"/>
    <mergeCell ref="I6:I8"/>
  </mergeCells>
  <pageMargins left="0.7" right="0.7" top="0.75" bottom="0.75" header="0.3" footer="0.3"/>
</worksheet>
</file>

<file path=xl/worksheets/sheet2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9805E9-CED4-42FD-BAB4-F0EBECF6FAC4}">
  <dimension ref="A1:AC33"/>
  <sheetViews>
    <sheetView workbookViewId="0">
      <selection sqref="A1:XFD1048576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/>
      <c r="C10" s="108"/>
      <c r="D10" s="76"/>
      <c r="E10" s="108"/>
      <c r="F10" s="80"/>
      <c r="G10" s="79"/>
      <c r="H10" s="29" t="s">
        <v>20</v>
      </c>
      <c r="I10" s="29" t="s">
        <v>19</v>
      </c>
      <c r="J10" s="107"/>
      <c r="K10" s="109"/>
      <c r="L10" s="32">
        <v>0</v>
      </c>
      <c r="M10" s="32"/>
      <c r="N10" s="109"/>
      <c r="O10" s="57">
        <f t="shared" ref="O10:O33" si="0">G10</f>
        <v>0</v>
      </c>
      <c r="P10" s="25"/>
      <c r="Q10" s="110"/>
      <c r="R10" s="21">
        <v>0</v>
      </c>
      <c r="S10" s="2"/>
    </row>
    <row r="11" spans="1:29" s="9" customFormat="1" x14ac:dyDescent="0.2">
      <c r="A11" s="7">
        <v>2</v>
      </c>
      <c r="B11" s="18"/>
      <c r="C11" s="108"/>
      <c r="D11" s="76"/>
      <c r="E11" s="108"/>
      <c r="F11" s="78"/>
      <c r="G11" s="79"/>
      <c r="H11" s="29" t="s">
        <v>20</v>
      </c>
      <c r="I11" s="29" t="s">
        <v>19</v>
      </c>
      <c r="J11" s="107"/>
      <c r="K11" s="109"/>
      <c r="L11" s="32">
        <v>0</v>
      </c>
      <c r="M11" s="32"/>
      <c r="N11" s="109"/>
      <c r="O11" s="57">
        <f t="shared" si="0"/>
        <v>0</v>
      </c>
      <c r="P11" s="25"/>
      <c r="Q11" s="110"/>
      <c r="R11" s="21">
        <v>0</v>
      </c>
      <c r="S11" s="2"/>
    </row>
    <row r="12" spans="1:29" s="9" customFormat="1" x14ac:dyDescent="0.2">
      <c r="A12" s="7">
        <v>3</v>
      </c>
      <c r="B12" s="18"/>
      <c r="C12" s="108"/>
      <c r="D12" s="76"/>
      <c r="E12" s="108"/>
      <c r="F12" s="78"/>
      <c r="G12" s="79"/>
      <c r="H12" s="29" t="s">
        <v>20</v>
      </c>
      <c r="I12" s="29" t="s">
        <v>19</v>
      </c>
      <c r="J12" s="107"/>
      <c r="K12" s="109"/>
      <c r="L12" s="32">
        <v>0</v>
      </c>
      <c r="M12" s="32"/>
      <c r="N12" s="109"/>
      <c r="O12" s="57">
        <f t="shared" si="0"/>
        <v>0</v>
      </c>
      <c r="P12" s="25"/>
      <c r="Q12" s="110"/>
      <c r="R12" s="21">
        <v>0</v>
      </c>
      <c r="S12" s="2"/>
    </row>
    <row r="13" spans="1:29" s="9" customFormat="1" x14ac:dyDescent="0.2">
      <c r="A13" s="7">
        <v>4</v>
      </c>
      <c r="B13" s="18"/>
      <c r="C13" s="108"/>
      <c r="D13" s="76"/>
      <c r="E13" s="108"/>
      <c r="F13" s="78"/>
      <c r="G13" s="79"/>
      <c r="H13" s="29" t="s">
        <v>20</v>
      </c>
      <c r="I13" s="29" t="s">
        <v>19</v>
      </c>
      <c r="J13" s="107"/>
      <c r="K13" s="109"/>
      <c r="L13" s="32">
        <v>0</v>
      </c>
      <c r="M13" s="32"/>
      <c r="N13" s="109"/>
      <c r="O13" s="57">
        <f t="shared" si="0"/>
        <v>0</v>
      </c>
      <c r="P13" s="25"/>
      <c r="Q13" s="110"/>
      <c r="R13" s="21">
        <v>0</v>
      </c>
      <c r="S13" s="2"/>
    </row>
    <row r="14" spans="1:29" s="9" customFormat="1" x14ac:dyDescent="0.2">
      <c r="A14" s="7">
        <v>5</v>
      </c>
      <c r="B14" s="18"/>
      <c r="C14" s="108"/>
      <c r="D14" s="76"/>
      <c r="E14" s="108"/>
      <c r="F14" s="78"/>
      <c r="G14" s="79"/>
      <c r="H14" s="29" t="s">
        <v>20</v>
      </c>
      <c r="I14" s="29" t="s">
        <v>19</v>
      </c>
      <c r="J14" s="107"/>
      <c r="K14" s="109"/>
      <c r="L14" s="32">
        <v>0</v>
      </c>
      <c r="M14" s="32"/>
      <c r="N14" s="109"/>
      <c r="O14" s="57">
        <f t="shared" si="0"/>
        <v>0</v>
      </c>
      <c r="P14" s="25"/>
      <c r="Q14" s="110"/>
      <c r="R14" s="21">
        <v>0</v>
      </c>
      <c r="S14" s="2"/>
    </row>
    <row r="15" spans="1:29" s="9" customFormat="1" x14ac:dyDescent="0.2">
      <c r="A15" s="7">
        <v>6</v>
      </c>
      <c r="B15" s="18"/>
      <c r="C15" s="108"/>
      <c r="D15" s="76"/>
      <c r="E15" s="108"/>
      <c r="F15" s="78"/>
      <c r="G15" s="79"/>
      <c r="H15" s="29" t="s">
        <v>20</v>
      </c>
      <c r="I15" s="29" t="s">
        <v>19</v>
      </c>
      <c r="J15" s="107"/>
      <c r="K15" s="109"/>
      <c r="L15" s="32">
        <v>0</v>
      </c>
      <c r="M15" s="32"/>
      <c r="N15" s="109"/>
      <c r="O15" s="57">
        <f t="shared" si="0"/>
        <v>0</v>
      </c>
      <c r="P15" s="25"/>
      <c r="Q15" s="110"/>
      <c r="R15" s="21">
        <v>0</v>
      </c>
      <c r="S15" s="2"/>
    </row>
    <row r="16" spans="1:29" s="9" customFormat="1" x14ac:dyDescent="0.2">
      <c r="A16" s="7">
        <v>7</v>
      </c>
      <c r="B16" s="18"/>
      <c r="C16" s="108"/>
      <c r="D16" s="76"/>
      <c r="E16" s="108"/>
      <c r="F16" s="78"/>
      <c r="G16" s="79"/>
      <c r="H16" s="29" t="s">
        <v>20</v>
      </c>
      <c r="I16" s="29" t="s">
        <v>19</v>
      </c>
      <c r="J16" s="107"/>
      <c r="K16" s="109"/>
      <c r="L16" s="32">
        <v>0</v>
      </c>
      <c r="M16" s="32"/>
      <c r="N16" s="109"/>
      <c r="O16" s="57">
        <f t="shared" si="0"/>
        <v>0</v>
      </c>
      <c r="P16" s="25"/>
      <c r="Q16" s="110"/>
      <c r="R16" s="21">
        <v>0</v>
      </c>
      <c r="S16" s="2"/>
    </row>
    <row r="17" spans="1:19" s="9" customFormat="1" x14ac:dyDescent="0.2">
      <c r="A17" s="7">
        <v>8</v>
      </c>
      <c r="B17" s="18"/>
      <c r="C17" s="108"/>
      <c r="D17" s="76"/>
      <c r="E17" s="108"/>
      <c r="F17" s="78"/>
      <c r="G17" s="79"/>
      <c r="H17" s="29" t="s">
        <v>20</v>
      </c>
      <c r="I17" s="29" t="s">
        <v>19</v>
      </c>
      <c r="J17" s="107"/>
      <c r="K17" s="109"/>
      <c r="L17" s="32">
        <v>0</v>
      </c>
      <c r="M17" s="32"/>
      <c r="N17" s="109"/>
      <c r="O17" s="57">
        <f t="shared" si="0"/>
        <v>0</v>
      </c>
      <c r="P17" s="25"/>
      <c r="Q17" s="110"/>
      <c r="R17" s="21">
        <v>0</v>
      </c>
      <c r="S17" s="2"/>
    </row>
    <row r="18" spans="1:19" s="9" customFormat="1" x14ac:dyDescent="0.2">
      <c r="A18" s="7">
        <v>9</v>
      </c>
      <c r="B18" s="18"/>
      <c r="C18" s="108"/>
      <c r="D18" s="76"/>
      <c r="E18" s="108"/>
      <c r="F18" s="78"/>
      <c r="G18" s="79"/>
      <c r="H18" s="29" t="s">
        <v>20</v>
      </c>
      <c r="I18" s="29" t="s">
        <v>19</v>
      </c>
      <c r="J18" s="107"/>
      <c r="K18" s="109"/>
      <c r="L18" s="32">
        <v>0</v>
      </c>
      <c r="M18" s="32"/>
      <c r="N18" s="109"/>
      <c r="O18" s="57">
        <f t="shared" si="0"/>
        <v>0</v>
      </c>
      <c r="P18" s="25"/>
      <c r="Q18" s="110"/>
      <c r="R18" s="21">
        <v>0</v>
      </c>
      <c r="S18" s="2"/>
    </row>
    <row r="19" spans="1:19" s="9" customFormat="1" x14ac:dyDescent="0.2">
      <c r="A19" s="7">
        <v>10</v>
      </c>
      <c r="B19" s="18"/>
      <c r="C19" s="108"/>
      <c r="D19" s="76"/>
      <c r="E19" s="108"/>
      <c r="F19" s="78"/>
      <c r="G19" s="79"/>
      <c r="H19" s="29" t="s">
        <v>20</v>
      </c>
      <c r="I19" s="29" t="s">
        <v>19</v>
      </c>
      <c r="J19" s="107"/>
      <c r="K19" s="109"/>
      <c r="L19" s="32">
        <v>0</v>
      </c>
      <c r="M19" s="32"/>
      <c r="N19" s="109"/>
      <c r="O19" s="57">
        <f t="shared" si="0"/>
        <v>0</v>
      </c>
      <c r="P19" s="25"/>
      <c r="Q19" s="110"/>
      <c r="R19" s="21">
        <v>0</v>
      </c>
      <c r="S19" s="2"/>
    </row>
    <row r="20" spans="1:19" s="9" customFormat="1" x14ac:dyDescent="0.2">
      <c r="A20" s="7">
        <v>11</v>
      </c>
      <c r="B20" s="18"/>
      <c r="C20" s="108"/>
      <c r="D20" s="76"/>
      <c r="E20" s="108"/>
      <c r="F20" s="78"/>
      <c r="G20" s="79"/>
      <c r="H20" s="29" t="s">
        <v>20</v>
      </c>
      <c r="I20" s="29" t="s">
        <v>19</v>
      </c>
      <c r="J20" s="107"/>
      <c r="K20" s="109"/>
      <c r="L20" s="32">
        <v>0</v>
      </c>
      <c r="M20" s="32"/>
      <c r="N20" s="109"/>
      <c r="O20" s="57">
        <f t="shared" si="0"/>
        <v>0</v>
      </c>
      <c r="P20" s="25"/>
      <c r="Q20" s="110"/>
      <c r="R20" s="21">
        <v>0</v>
      </c>
      <c r="S20" s="2"/>
    </row>
    <row r="21" spans="1:19" s="9" customFormat="1" x14ac:dyDescent="0.2">
      <c r="A21" s="7">
        <v>12</v>
      </c>
      <c r="B21" s="18"/>
      <c r="C21" s="108"/>
      <c r="D21" s="76"/>
      <c r="E21" s="108"/>
      <c r="F21" s="78"/>
      <c r="G21" s="79"/>
      <c r="H21" s="29" t="s">
        <v>20</v>
      </c>
      <c r="I21" s="29" t="s">
        <v>19</v>
      </c>
      <c r="J21" s="107"/>
      <c r="K21" s="109"/>
      <c r="L21" s="32">
        <v>0</v>
      </c>
      <c r="M21" s="32"/>
      <c r="N21" s="109"/>
      <c r="O21" s="57">
        <f t="shared" si="0"/>
        <v>0</v>
      </c>
      <c r="P21" s="25"/>
      <c r="Q21" s="110"/>
      <c r="R21" s="21">
        <v>0</v>
      </c>
      <c r="S21" s="2"/>
    </row>
    <row r="22" spans="1:19" s="9" customFormat="1" x14ac:dyDescent="0.2">
      <c r="A22" s="7">
        <v>13</v>
      </c>
      <c r="B22" s="18"/>
      <c r="C22" s="108"/>
      <c r="D22" s="76"/>
      <c r="E22" s="108"/>
      <c r="F22" s="78"/>
      <c r="G22" s="79"/>
      <c r="H22" s="29" t="s">
        <v>20</v>
      </c>
      <c r="I22" s="29" t="s">
        <v>19</v>
      </c>
      <c r="J22" s="107"/>
      <c r="K22" s="109"/>
      <c r="L22" s="32">
        <v>0</v>
      </c>
      <c r="M22" s="32"/>
      <c r="N22" s="109"/>
      <c r="O22" s="57">
        <f t="shared" si="0"/>
        <v>0</v>
      </c>
      <c r="P22" s="25"/>
      <c r="Q22" s="110"/>
      <c r="R22" s="21">
        <v>0</v>
      </c>
      <c r="S22" s="2"/>
    </row>
    <row r="23" spans="1:19" s="9" customFormat="1" x14ac:dyDescent="0.2">
      <c r="A23" s="7">
        <v>14</v>
      </c>
      <c r="B23" s="18"/>
      <c r="C23" s="108"/>
      <c r="D23" s="76"/>
      <c r="E23" s="108"/>
      <c r="F23" s="78"/>
      <c r="G23" s="79"/>
      <c r="H23" s="29" t="s">
        <v>20</v>
      </c>
      <c r="I23" s="29" t="s">
        <v>19</v>
      </c>
      <c r="J23" s="107"/>
      <c r="K23" s="109"/>
      <c r="L23" s="32">
        <v>0</v>
      </c>
      <c r="M23" s="32"/>
      <c r="N23" s="109"/>
      <c r="O23" s="57">
        <f t="shared" si="0"/>
        <v>0</v>
      </c>
      <c r="P23" s="25"/>
      <c r="Q23" s="110"/>
      <c r="R23" s="21">
        <v>0</v>
      </c>
      <c r="S23" s="2"/>
    </row>
    <row r="24" spans="1:19" s="9" customFormat="1" x14ac:dyDescent="0.2">
      <c r="A24" s="7">
        <v>15</v>
      </c>
      <c r="B24" s="18"/>
      <c r="C24" s="108"/>
      <c r="D24" s="76"/>
      <c r="E24" s="108"/>
      <c r="F24" s="78"/>
      <c r="G24" s="79"/>
      <c r="H24" s="29" t="s">
        <v>20</v>
      </c>
      <c r="I24" s="29" t="s">
        <v>19</v>
      </c>
      <c r="J24" s="107"/>
      <c r="K24" s="109"/>
      <c r="L24" s="32">
        <v>0</v>
      </c>
      <c r="M24" s="32"/>
      <c r="N24" s="109"/>
      <c r="O24" s="57">
        <f t="shared" si="0"/>
        <v>0</v>
      </c>
      <c r="P24" s="25"/>
      <c r="Q24" s="110"/>
      <c r="R24" s="21">
        <v>0</v>
      </c>
      <c r="S24" s="2"/>
    </row>
    <row r="25" spans="1:19" s="9" customFormat="1" x14ac:dyDescent="0.2">
      <c r="A25" s="7">
        <v>16</v>
      </c>
      <c r="B25" s="18"/>
      <c r="C25" s="108"/>
      <c r="D25" s="76"/>
      <c r="E25" s="108"/>
      <c r="F25" s="78"/>
      <c r="G25" s="79"/>
      <c r="H25" s="29" t="s">
        <v>20</v>
      </c>
      <c r="I25" s="29" t="s">
        <v>19</v>
      </c>
      <c r="J25" s="107"/>
      <c r="K25" s="109"/>
      <c r="L25" s="32">
        <v>0</v>
      </c>
      <c r="M25" s="32"/>
      <c r="N25" s="109"/>
      <c r="O25" s="57">
        <f t="shared" si="0"/>
        <v>0</v>
      </c>
      <c r="P25" s="25"/>
      <c r="Q25" s="110"/>
      <c r="R25" s="21">
        <v>0</v>
      </c>
      <c r="S25" s="2"/>
    </row>
    <row r="26" spans="1:19" s="9" customFormat="1" x14ac:dyDescent="0.2">
      <c r="A26" s="7">
        <v>17</v>
      </c>
      <c r="B26" s="18"/>
      <c r="C26" s="108"/>
      <c r="D26" s="76"/>
      <c r="E26" s="108"/>
      <c r="F26" s="78"/>
      <c r="G26" s="79"/>
      <c r="H26" s="29" t="s">
        <v>20</v>
      </c>
      <c r="I26" s="29" t="s">
        <v>19</v>
      </c>
      <c r="J26" s="107"/>
      <c r="K26" s="109"/>
      <c r="L26" s="32">
        <v>0</v>
      </c>
      <c r="M26" s="32"/>
      <c r="N26" s="109"/>
      <c r="O26" s="57">
        <f t="shared" si="0"/>
        <v>0</v>
      </c>
      <c r="P26" s="25"/>
      <c r="Q26" s="110"/>
      <c r="R26" s="21">
        <v>0</v>
      </c>
      <c r="S26" s="2"/>
    </row>
    <row r="27" spans="1:19" s="9" customFormat="1" x14ac:dyDescent="0.2">
      <c r="A27" s="7">
        <v>18</v>
      </c>
      <c r="B27" s="18"/>
      <c r="C27" s="108"/>
      <c r="D27" s="76"/>
      <c r="E27" s="108"/>
      <c r="F27" s="78"/>
      <c r="G27" s="79"/>
      <c r="H27" s="29" t="s">
        <v>20</v>
      </c>
      <c r="I27" s="29" t="s">
        <v>19</v>
      </c>
      <c r="J27" s="107"/>
      <c r="K27" s="109"/>
      <c r="L27" s="32">
        <v>0</v>
      </c>
      <c r="M27" s="32"/>
      <c r="N27" s="109"/>
      <c r="O27" s="57">
        <f t="shared" si="0"/>
        <v>0</v>
      </c>
      <c r="P27" s="25"/>
      <c r="Q27" s="110"/>
      <c r="R27" s="21">
        <v>0</v>
      </c>
      <c r="S27" s="2"/>
    </row>
    <row r="28" spans="1:19" s="9" customFormat="1" x14ac:dyDescent="0.2">
      <c r="A28" s="7">
        <v>19</v>
      </c>
      <c r="B28" s="18"/>
      <c r="C28" s="108"/>
      <c r="D28" s="76"/>
      <c r="E28" s="108"/>
      <c r="F28" s="78"/>
      <c r="G28" s="79"/>
      <c r="H28" s="29" t="s">
        <v>20</v>
      </c>
      <c r="I28" s="29" t="s">
        <v>19</v>
      </c>
      <c r="J28" s="107"/>
      <c r="K28" s="109"/>
      <c r="L28" s="32">
        <v>0</v>
      </c>
      <c r="M28" s="32"/>
      <c r="N28" s="109"/>
      <c r="O28" s="57">
        <f t="shared" si="0"/>
        <v>0</v>
      </c>
      <c r="P28" s="25"/>
      <c r="Q28" s="110"/>
      <c r="R28" s="21">
        <v>0</v>
      </c>
      <c r="S28" s="2"/>
    </row>
    <row r="29" spans="1:19" s="9" customFormat="1" x14ac:dyDescent="0.2">
      <c r="A29" s="7">
        <v>20</v>
      </c>
      <c r="B29" s="18"/>
      <c r="C29" s="108"/>
      <c r="D29" s="76"/>
      <c r="E29" s="108"/>
      <c r="F29" s="78"/>
      <c r="G29" s="79"/>
      <c r="H29" s="29" t="s">
        <v>20</v>
      </c>
      <c r="I29" s="29" t="s">
        <v>19</v>
      </c>
      <c r="J29" s="107"/>
      <c r="K29" s="109"/>
      <c r="L29" s="32">
        <v>0</v>
      </c>
      <c r="M29" s="32"/>
      <c r="N29" s="109"/>
      <c r="O29" s="57">
        <f t="shared" si="0"/>
        <v>0</v>
      </c>
      <c r="P29" s="25"/>
      <c r="Q29" s="110"/>
      <c r="R29" s="21">
        <v>0</v>
      </c>
      <c r="S29" s="2"/>
    </row>
    <row r="30" spans="1:19" s="9" customFormat="1" x14ac:dyDescent="0.2">
      <c r="A30" s="7">
        <v>21</v>
      </c>
      <c r="B30" s="18"/>
      <c r="C30" s="108"/>
      <c r="D30" s="76"/>
      <c r="E30" s="108"/>
      <c r="F30" s="78"/>
      <c r="G30" s="79"/>
      <c r="H30" s="29" t="s">
        <v>20</v>
      </c>
      <c r="I30" s="29" t="s">
        <v>19</v>
      </c>
      <c r="J30" s="107"/>
      <c r="K30" s="109"/>
      <c r="L30" s="32">
        <v>0</v>
      </c>
      <c r="M30" s="32"/>
      <c r="N30" s="109"/>
      <c r="O30" s="57">
        <f t="shared" si="0"/>
        <v>0</v>
      </c>
      <c r="P30" s="25"/>
      <c r="Q30" s="110"/>
      <c r="R30" s="21">
        <v>0</v>
      </c>
      <c r="S30" s="2"/>
    </row>
    <row r="31" spans="1:19" s="9" customFormat="1" x14ac:dyDescent="0.2">
      <c r="A31" s="7">
        <v>22</v>
      </c>
      <c r="B31" s="18"/>
      <c r="C31" s="108"/>
      <c r="D31" s="76"/>
      <c r="E31" s="108"/>
      <c r="F31" s="78"/>
      <c r="G31" s="79"/>
      <c r="H31" s="29" t="s">
        <v>20</v>
      </c>
      <c r="I31" s="29" t="s">
        <v>19</v>
      </c>
      <c r="J31" s="107"/>
      <c r="K31" s="109"/>
      <c r="L31" s="32">
        <v>0</v>
      </c>
      <c r="M31" s="32"/>
      <c r="N31" s="109"/>
      <c r="O31" s="57">
        <f t="shared" si="0"/>
        <v>0</v>
      </c>
      <c r="P31" s="25"/>
      <c r="Q31" s="110"/>
      <c r="R31" s="21">
        <v>0</v>
      </c>
      <c r="S31" s="2"/>
    </row>
    <row r="32" spans="1:19" s="9" customFormat="1" x14ac:dyDescent="0.2">
      <c r="A32" s="7">
        <v>23</v>
      </c>
      <c r="B32" s="18"/>
      <c r="C32" s="108"/>
      <c r="D32" s="76"/>
      <c r="E32" s="108"/>
      <c r="F32" s="78"/>
      <c r="G32" s="79"/>
      <c r="H32" s="29" t="s">
        <v>20</v>
      </c>
      <c r="I32" s="29" t="s">
        <v>19</v>
      </c>
      <c r="J32" s="107"/>
      <c r="K32" s="109"/>
      <c r="L32" s="32">
        <v>0</v>
      </c>
      <c r="M32" s="32"/>
      <c r="N32" s="109"/>
      <c r="O32" s="57">
        <f t="shared" si="0"/>
        <v>0</v>
      </c>
      <c r="P32" s="25"/>
      <c r="Q32" s="110"/>
      <c r="R32" s="21">
        <v>0</v>
      </c>
      <c r="S32" s="2"/>
    </row>
    <row r="33" spans="1:19" s="9" customFormat="1" x14ac:dyDescent="0.2">
      <c r="A33" s="7">
        <v>24</v>
      </c>
      <c r="B33" s="18"/>
      <c r="C33" s="108"/>
      <c r="D33" s="76"/>
      <c r="E33" s="108"/>
      <c r="F33" s="80"/>
      <c r="G33" s="114"/>
      <c r="H33" s="29" t="s">
        <v>20</v>
      </c>
      <c r="I33" s="29" t="s">
        <v>19</v>
      </c>
      <c r="J33" s="107"/>
      <c r="K33" s="109"/>
      <c r="L33" s="32">
        <v>0</v>
      </c>
      <c r="M33" s="32"/>
      <c r="N33" s="109"/>
      <c r="O33" s="57">
        <f t="shared" si="0"/>
        <v>0</v>
      </c>
      <c r="P33" s="25"/>
      <c r="Q33" s="110"/>
      <c r="R33" s="21">
        <v>0</v>
      </c>
      <c r="S33" s="2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  <mergeCell ref="A6:A8"/>
    <mergeCell ref="B6:C6"/>
    <mergeCell ref="D6:G6"/>
    <mergeCell ref="H6:H8"/>
    <mergeCell ref="I6:I8"/>
  </mergeCells>
  <pageMargins left="0.7" right="0.7" top="0.75" bottom="0.75" header="0.3" footer="0.3"/>
</worksheet>
</file>

<file path=xl/worksheets/sheet2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5B2CF5-07E2-40F7-91E9-4EA049489E53}">
  <dimension ref="A1:AC33"/>
  <sheetViews>
    <sheetView workbookViewId="0">
      <selection sqref="A1:XFD1048576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/>
      <c r="C10" s="108"/>
      <c r="D10" s="76"/>
      <c r="E10" s="108"/>
      <c r="F10" s="80"/>
      <c r="G10" s="79"/>
      <c r="H10" s="29" t="s">
        <v>20</v>
      </c>
      <c r="I10" s="29" t="s">
        <v>19</v>
      </c>
      <c r="J10" s="107"/>
      <c r="K10" s="109"/>
      <c r="L10" s="32">
        <v>0</v>
      </c>
      <c r="M10" s="32"/>
      <c r="N10" s="109"/>
      <c r="O10" s="57">
        <f t="shared" ref="O10:O33" si="0">G10</f>
        <v>0</v>
      </c>
      <c r="P10" s="25"/>
      <c r="Q10" s="110"/>
      <c r="R10" s="21">
        <v>0</v>
      </c>
      <c r="S10" s="2"/>
    </row>
    <row r="11" spans="1:29" s="9" customFormat="1" x14ac:dyDescent="0.2">
      <c r="A11" s="7">
        <v>2</v>
      </c>
      <c r="B11" s="18"/>
      <c r="C11" s="108"/>
      <c r="D11" s="76"/>
      <c r="E11" s="108"/>
      <c r="F11" s="78"/>
      <c r="G11" s="79"/>
      <c r="H11" s="29" t="s">
        <v>20</v>
      </c>
      <c r="I11" s="29" t="s">
        <v>19</v>
      </c>
      <c r="J11" s="107"/>
      <c r="K11" s="109"/>
      <c r="L11" s="32">
        <v>0</v>
      </c>
      <c r="M11" s="32"/>
      <c r="N11" s="109"/>
      <c r="O11" s="57">
        <f t="shared" si="0"/>
        <v>0</v>
      </c>
      <c r="P11" s="25"/>
      <c r="Q11" s="110"/>
      <c r="R11" s="21">
        <v>0</v>
      </c>
      <c r="S11" s="2"/>
    </row>
    <row r="12" spans="1:29" s="9" customFormat="1" x14ac:dyDescent="0.2">
      <c r="A12" s="7">
        <v>3</v>
      </c>
      <c r="B12" s="18"/>
      <c r="C12" s="108"/>
      <c r="D12" s="76"/>
      <c r="E12" s="108"/>
      <c r="F12" s="78"/>
      <c r="G12" s="79"/>
      <c r="H12" s="29" t="s">
        <v>20</v>
      </c>
      <c r="I12" s="29" t="s">
        <v>19</v>
      </c>
      <c r="J12" s="107"/>
      <c r="K12" s="109"/>
      <c r="L12" s="32">
        <v>0</v>
      </c>
      <c r="M12" s="32"/>
      <c r="N12" s="109"/>
      <c r="O12" s="57">
        <f t="shared" si="0"/>
        <v>0</v>
      </c>
      <c r="P12" s="25"/>
      <c r="Q12" s="110"/>
      <c r="R12" s="21">
        <v>0</v>
      </c>
      <c r="S12" s="2"/>
    </row>
    <row r="13" spans="1:29" s="9" customFormat="1" x14ac:dyDescent="0.2">
      <c r="A13" s="7">
        <v>4</v>
      </c>
      <c r="B13" s="18"/>
      <c r="C13" s="108"/>
      <c r="D13" s="76"/>
      <c r="E13" s="108"/>
      <c r="F13" s="78"/>
      <c r="G13" s="79"/>
      <c r="H13" s="29" t="s">
        <v>20</v>
      </c>
      <c r="I13" s="29" t="s">
        <v>19</v>
      </c>
      <c r="J13" s="107"/>
      <c r="K13" s="109"/>
      <c r="L13" s="32">
        <v>0</v>
      </c>
      <c r="M13" s="32"/>
      <c r="N13" s="109"/>
      <c r="O13" s="57">
        <f t="shared" si="0"/>
        <v>0</v>
      </c>
      <c r="P13" s="25"/>
      <c r="Q13" s="110"/>
      <c r="R13" s="21">
        <v>0</v>
      </c>
      <c r="S13" s="2"/>
    </row>
    <row r="14" spans="1:29" s="9" customFormat="1" x14ac:dyDescent="0.2">
      <c r="A14" s="7">
        <v>5</v>
      </c>
      <c r="B14" s="18"/>
      <c r="C14" s="108"/>
      <c r="D14" s="76"/>
      <c r="E14" s="108"/>
      <c r="F14" s="78"/>
      <c r="G14" s="79"/>
      <c r="H14" s="29" t="s">
        <v>20</v>
      </c>
      <c r="I14" s="29" t="s">
        <v>19</v>
      </c>
      <c r="J14" s="107"/>
      <c r="K14" s="109"/>
      <c r="L14" s="32">
        <v>0</v>
      </c>
      <c r="M14" s="32"/>
      <c r="N14" s="109"/>
      <c r="O14" s="57">
        <f t="shared" si="0"/>
        <v>0</v>
      </c>
      <c r="P14" s="25"/>
      <c r="Q14" s="110"/>
      <c r="R14" s="21">
        <v>0</v>
      </c>
      <c r="S14" s="2"/>
    </row>
    <row r="15" spans="1:29" s="9" customFormat="1" x14ac:dyDescent="0.2">
      <c r="A15" s="7">
        <v>6</v>
      </c>
      <c r="B15" s="18"/>
      <c r="C15" s="108"/>
      <c r="D15" s="76"/>
      <c r="E15" s="108"/>
      <c r="F15" s="78"/>
      <c r="G15" s="79"/>
      <c r="H15" s="29" t="s">
        <v>20</v>
      </c>
      <c r="I15" s="29" t="s">
        <v>19</v>
      </c>
      <c r="J15" s="107"/>
      <c r="K15" s="109"/>
      <c r="L15" s="32">
        <v>0</v>
      </c>
      <c r="M15" s="32"/>
      <c r="N15" s="109"/>
      <c r="O15" s="57">
        <f t="shared" si="0"/>
        <v>0</v>
      </c>
      <c r="P15" s="25"/>
      <c r="Q15" s="110"/>
      <c r="R15" s="21">
        <v>0</v>
      </c>
      <c r="S15" s="2"/>
    </row>
    <row r="16" spans="1:29" s="9" customFormat="1" x14ac:dyDescent="0.2">
      <c r="A16" s="7">
        <v>7</v>
      </c>
      <c r="B16" s="18"/>
      <c r="C16" s="108"/>
      <c r="D16" s="76"/>
      <c r="E16" s="108"/>
      <c r="F16" s="78"/>
      <c r="G16" s="79"/>
      <c r="H16" s="29" t="s">
        <v>20</v>
      </c>
      <c r="I16" s="29" t="s">
        <v>19</v>
      </c>
      <c r="J16" s="107"/>
      <c r="K16" s="109"/>
      <c r="L16" s="32">
        <v>0</v>
      </c>
      <c r="M16" s="32"/>
      <c r="N16" s="109"/>
      <c r="O16" s="57">
        <f t="shared" si="0"/>
        <v>0</v>
      </c>
      <c r="P16" s="25"/>
      <c r="Q16" s="110"/>
      <c r="R16" s="21">
        <v>0</v>
      </c>
      <c r="S16" s="2"/>
    </row>
    <row r="17" spans="1:19" s="9" customFormat="1" x14ac:dyDescent="0.2">
      <c r="A17" s="7">
        <v>8</v>
      </c>
      <c r="B17" s="18"/>
      <c r="C17" s="108"/>
      <c r="D17" s="76"/>
      <c r="E17" s="108"/>
      <c r="F17" s="78"/>
      <c r="G17" s="79"/>
      <c r="H17" s="29" t="s">
        <v>20</v>
      </c>
      <c r="I17" s="29" t="s">
        <v>19</v>
      </c>
      <c r="J17" s="107"/>
      <c r="K17" s="109"/>
      <c r="L17" s="32">
        <v>0</v>
      </c>
      <c r="M17" s="32"/>
      <c r="N17" s="109"/>
      <c r="O17" s="57">
        <f t="shared" si="0"/>
        <v>0</v>
      </c>
      <c r="P17" s="25"/>
      <c r="Q17" s="110"/>
      <c r="R17" s="21">
        <v>0</v>
      </c>
      <c r="S17" s="2"/>
    </row>
    <row r="18" spans="1:19" s="9" customFormat="1" x14ac:dyDescent="0.2">
      <c r="A18" s="7">
        <v>9</v>
      </c>
      <c r="B18" s="18"/>
      <c r="C18" s="108"/>
      <c r="D18" s="76"/>
      <c r="E18" s="108"/>
      <c r="F18" s="78"/>
      <c r="G18" s="79"/>
      <c r="H18" s="29" t="s">
        <v>20</v>
      </c>
      <c r="I18" s="29" t="s">
        <v>19</v>
      </c>
      <c r="J18" s="107"/>
      <c r="K18" s="109"/>
      <c r="L18" s="32">
        <v>0</v>
      </c>
      <c r="M18" s="32"/>
      <c r="N18" s="109"/>
      <c r="O18" s="57">
        <f t="shared" si="0"/>
        <v>0</v>
      </c>
      <c r="P18" s="25"/>
      <c r="Q18" s="110"/>
      <c r="R18" s="21">
        <v>0</v>
      </c>
      <c r="S18" s="2"/>
    </row>
    <row r="19" spans="1:19" s="9" customFormat="1" x14ac:dyDescent="0.2">
      <c r="A19" s="7">
        <v>10</v>
      </c>
      <c r="B19" s="18"/>
      <c r="C19" s="108"/>
      <c r="D19" s="76"/>
      <c r="E19" s="108"/>
      <c r="F19" s="78"/>
      <c r="G19" s="79"/>
      <c r="H19" s="29" t="s">
        <v>20</v>
      </c>
      <c r="I19" s="29" t="s">
        <v>19</v>
      </c>
      <c r="J19" s="107"/>
      <c r="K19" s="109"/>
      <c r="L19" s="32">
        <v>0</v>
      </c>
      <c r="M19" s="32"/>
      <c r="N19" s="109"/>
      <c r="O19" s="57">
        <f t="shared" si="0"/>
        <v>0</v>
      </c>
      <c r="P19" s="25"/>
      <c r="Q19" s="110"/>
      <c r="R19" s="21">
        <v>0</v>
      </c>
      <c r="S19" s="2"/>
    </row>
    <row r="20" spans="1:19" s="9" customFormat="1" x14ac:dyDescent="0.2">
      <c r="A20" s="7">
        <v>11</v>
      </c>
      <c r="B20" s="18"/>
      <c r="C20" s="108"/>
      <c r="D20" s="76"/>
      <c r="E20" s="108"/>
      <c r="F20" s="78"/>
      <c r="G20" s="79"/>
      <c r="H20" s="29" t="s">
        <v>20</v>
      </c>
      <c r="I20" s="29" t="s">
        <v>19</v>
      </c>
      <c r="J20" s="107"/>
      <c r="K20" s="109"/>
      <c r="L20" s="32">
        <v>0</v>
      </c>
      <c r="M20" s="32"/>
      <c r="N20" s="109"/>
      <c r="O20" s="57">
        <f t="shared" si="0"/>
        <v>0</v>
      </c>
      <c r="P20" s="25"/>
      <c r="Q20" s="110"/>
      <c r="R20" s="21">
        <v>0</v>
      </c>
      <c r="S20" s="2"/>
    </row>
    <row r="21" spans="1:19" s="9" customFormat="1" x14ac:dyDescent="0.2">
      <c r="A21" s="7">
        <v>12</v>
      </c>
      <c r="B21" s="18"/>
      <c r="C21" s="108"/>
      <c r="D21" s="76"/>
      <c r="E21" s="108"/>
      <c r="F21" s="78"/>
      <c r="G21" s="79"/>
      <c r="H21" s="29" t="s">
        <v>20</v>
      </c>
      <c r="I21" s="29" t="s">
        <v>19</v>
      </c>
      <c r="J21" s="107"/>
      <c r="K21" s="109"/>
      <c r="L21" s="32">
        <v>0</v>
      </c>
      <c r="M21" s="32"/>
      <c r="N21" s="109"/>
      <c r="O21" s="57">
        <f t="shared" si="0"/>
        <v>0</v>
      </c>
      <c r="P21" s="25"/>
      <c r="Q21" s="110"/>
      <c r="R21" s="21">
        <v>0</v>
      </c>
      <c r="S21" s="2"/>
    </row>
    <row r="22" spans="1:19" s="9" customFormat="1" x14ac:dyDescent="0.2">
      <c r="A22" s="7">
        <v>13</v>
      </c>
      <c r="B22" s="18"/>
      <c r="C22" s="108"/>
      <c r="D22" s="76"/>
      <c r="E22" s="108"/>
      <c r="F22" s="78"/>
      <c r="G22" s="79"/>
      <c r="H22" s="29" t="s">
        <v>20</v>
      </c>
      <c r="I22" s="29" t="s">
        <v>19</v>
      </c>
      <c r="J22" s="107"/>
      <c r="K22" s="109"/>
      <c r="L22" s="32">
        <v>0</v>
      </c>
      <c r="M22" s="32"/>
      <c r="N22" s="109"/>
      <c r="O22" s="57">
        <f t="shared" si="0"/>
        <v>0</v>
      </c>
      <c r="P22" s="25"/>
      <c r="Q22" s="110"/>
      <c r="R22" s="21">
        <v>0</v>
      </c>
      <c r="S22" s="2"/>
    </row>
    <row r="23" spans="1:19" s="9" customFormat="1" x14ac:dyDescent="0.2">
      <c r="A23" s="7">
        <v>14</v>
      </c>
      <c r="B23" s="18"/>
      <c r="C23" s="108"/>
      <c r="D23" s="76"/>
      <c r="E23" s="108"/>
      <c r="F23" s="78"/>
      <c r="G23" s="79"/>
      <c r="H23" s="29" t="s">
        <v>20</v>
      </c>
      <c r="I23" s="29" t="s">
        <v>19</v>
      </c>
      <c r="J23" s="107"/>
      <c r="K23" s="109"/>
      <c r="L23" s="32">
        <v>0</v>
      </c>
      <c r="M23" s="32"/>
      <c r="N23" s="109"/>
      <c r="O23" s="57">
        <f t="shared" si="0"/>
        <v>0</v>
      </c>
      <c r="P23" s="25"/>
      <c r="Q23" s="110"/>
      <c r="R23" s="21">
        <v>0</v>
      </c>
      <c r="S23" s="2"/>
    </row>
    <row r="24" spans="1:19" s="9" customFormat="1" x14ac:dyDescent="0.2">
      <c r="A24" s="7">
        <v>15</v>
      </c>
      <c r="B24" s="18"/>
      <c r="C24" s="108"/>
      <c r="D24" s="76"/>
      <c r="E24" s="108"/>
      <c r="F24" s="78"/>
      <c r="G24" s="79"/>
      <c r="H24" s="29" t="s">
        <v>20</v>
      </c>
      <c r="I24" s="29" t="s">
        <v>19</v>
      </c>
      <c r="J24" s="107"/>
      <c r="K24" s="109"/>
      <c r="L24" s="32">
        <v>0</v>
      </c>
      <c r="M24" s="32"/>
      <c r="N24" s="109"/>
      <c r="O24" s="57">
        <f t="shared" si="0"/>
        <v>0</v>
      </c>
      <c r="P24" s="25"/>
      <c r="Q24" s="110"/>
      <c r="R24" s="21">
        <v>0</v>
      </c>
      <c r="S24" s="2"/>
    </row>
    <row r="25" spans="1:19" s="9" customFormat="1" x14ac:dyDescent="0.2">
      <c r="A25" s="7">
        <v>16</v>
      </c>
      <c r="B25" s="18"/>
      <c r="C25" s="108"/>
      <c r="D25" s="76"/>
      <c r="E25" s="108"/>
      <c r="F25" s="78"/>
      <c r="G25" s="79"/>
      <c r="H25" s="29" t="s">
        <v>20</v>
      </c>
      <c r="I25" s="29" t="s">
        <v>19</v>
      </c>
      <c r="J25" s="107"/>
      <c r="K25" s="109"/>
      <c r="L25" s="32">
        <v>0</v>
      </c>
      <c r="M25" s="32"/>
      <c r="N25" s="109"/>
      <c r="O25" s="57">
        <f t="shared" si="0"/>
        <v>0</v>
      </c>
      <c r="P25" s="25"/>
      <c r="Q25" s="110"/>
      <c r="R25" s="21">
        <v>0</v>
      </c>
      <c r="S25" s="2"/>
    </row>
    <row r="26" spans="1:19" s="9" customFormat="1" x14ac:dyDescent="0.2">
      <c r="A26" s="7">
        <v>17</v>
      </c>
      <c r="B26" s="18"/>
      <c r="C26" s="108"/>
      <c r="D26" s="76"/>
      <c r="E26" s="108"/>
      <c r="F26" s="78"/>
      <c r="G26" s="79"/>
      <c r="H26" s="29" t="s">
        <v>20</v>
      </c>
      <c r="I26" s="29" t="s">
        <v>19</v>
      </c>
      <c r="J26" s="107"/>
      <c r="K26" s="109"/>
      <c r="L26" s="32">
        <v>0</v>
      </c>
      <c r="M26" s="32"/>
      <c r="N26" s="109"/>
      <c r="O26" s="57">
        <f t="shared" si="0"/>
        <v>0</v>
      </c>
      <c r="P26" s="25"/>
      <c r="Q26" s="110"/>
      <c r="R26" s="21">
        <v>0</v>
      </c>
      <c r="S26" s="2"/>
    </row>
    <row r="27" spans="1:19" s="9" customFormat="1" x14ac:dyDescent="0.2">
      <c r="A27" s="7">
        <v>18</v>
      </c>
      <c r="B27" s="18"/>
      <c r="C27" s="108"/>
      <c r="D27" s="76"/>
      <c r="E27" s="108"/>
      <c r="F27" s="78"/>
      <c r="G27" s="79"/>
      <c r="H27" s="29" t="s">
        <v>20</v>
      </c>
      <c r="I27" s="29" t="s">
        <v>19</v>
      </c>
      <c r="J27" s="107"/>
      <c r="K27" s="109"/>
      <c r="L27" s="32">
        <v>0</v>
      </c>
      <c r="M27" s="32"/>
      <c r="N27" s="109"/>
      <c r="O27" s="57">
        <f t="shared" si="0"/>
        <v>0</v>
      </c>
      <c r="P27" s="25"/>
      <c r="Q27" s="110"/>
      <c r="R27" s="21">
        <v>0</v>
      </c>
      <c r="S27" s="2"/>
    </row>
    <row r="28" spans="1:19" s="9" customFormat="1" x14ac:dyDescent="0.2">
      <c r="A28" s="7">
        <v>19</v>
      </c>
      <c r="B28" s="18"/>
      <c r="C28" s="108"/>
      <c r="D28" s="76"/>
      <c r="E28" s="108"/>
      <c r="F28" s="78"/>
      <c r="G28" s="79"/>
      <c r="H28" s="29" t="s">
        <v>20</v>
      </c>
      <c r="I28" s="29" t="s">
        <v>19</v>
      </c>
      <c r="J28" s="107"/>
      <c r="K28" s="109"/>
      <c r="L28" s="32">
        <v>0</v>
      </c>
      <c r="M28" s="32"/>
      <c r="N28" s="109"/>
      <c r="O28" s="57">
        <f t="shared" si="0"/>
        <v>0</v>
      </c>
      <c r="P28" s="25"/>
      <c r="Q28" s="110"/>
      <c r="R28" s="21">
        <v>0</v>
      </c>
      <c r="S28" s="2"/>
    </row>
    <row r="29" spans="1:19" s="9" customFormat="1" x14ac:dyDescent="0.2">
      <c r="A29" s="7">
        <v>20</v>
      </c>
      <c r="B29" s="18"/>
      <c r="C29" s="108"/>
      <c r="D29" s="76"/>
      <c r="E29" s="108"/>
      <c r="F29" s="78"/>
      <c r="G29" s="79"/>
      <c r="H29" s="29" t="s">
        <v>20</v>
      </c>
      <c r="I29" s="29" t="s">
        <v>19</v>
      </c>
      <c r="J29" s="107"/>
      <c r="K29" s="109"/>
      <c r="L29" s="32">
        <v>0</v>
      </c>
      <c r="M29" s="32"/>
      <c r="N29" s="109"/>
      <c r="O29" s="57">
        <f t="shared" si="0"/>
        <v>0</v>
      </c>
      <c r="P29" s="25"/>
      <c r="Q29" s="110"/>
      <c r="R29" s="21">
        <v>0</v>
      </c>
      <c r="S29" s="2"/>
    </row>
    <row r="30" spans="1:19" s="9" customFormat="1" x14ac:dyDescent="0.2">
      <c r="A30" s="7">
        <v>21</v>
      </c>
      <c r="B30" s="18"/>
      <c r="C30" s="108"/>
      <c r="D30" s="76"/>
      <c r="E30" s="108"/>
      <c r="F30" s="78"/>
      <c r="G30" s="79"/>
      <c r="H30" s="29" t="s">
        <v>20</v>
      </c>
      <c r="I30" s="29" t="s">
        <v>19</v>
      </c>
      <c r="J30" s="107"/>
      <c r="K30" s="109"/>
      <c r="L30" s="32">
        <v>0</v>
      </c>
      <c r="M30" s="32"/>
      <c r="N30" s="109"/>
      <c r="O30" s="57">
        <f t="shared" si="0"/>
        <v>0</v>
      </c>
      <c r="P30" s="25"/>
      <c r="Q30" s="110"/>
      <c r="R30" s="21">
        <v>0</v>
      </c>
      <c r="S30" s="2"/>
    </row>
    <row r="31" spans="1:19" s="9" customFormat="1" x14ac:dyDescent="0.2">
      <c r="A31" s="7">
        <v>22</v>
      </c>
      <c r="B31" s="18"/>
      <c r="C31" s="108"/>
      <c r="D31" s="76"/>
      <c r="E31" s="108"/>
      <c r="F31" s="78"/>
      <c r="G31" s="79"/>
      <c r="H31" s="29" t="s">
        <v>20</v>
      </c>
      <c r="I31" s="29" t="s">
        <v>19</v>
      </c>
      <c r="J31" s="107"/>
      <c r="K31" s="109"/>
      <c r="L31" s="32">
        <v>0</v>
      </c>
      <c r="M31" s="32"/>
      <c r="N31" s="109"/>
      <c r="O31" s="57">
        <f t="shared" si="0"/>
        <v>0</v>
      </c>
      <c r="P31" s="25"/>
      <c r="Q31" s="110"/>
      <c r="R31" s="21">
        <v>0</v>
      </c>
      <c r="S31" s="2"/>
    </row>
    <row r="32" spans="1:19" s="9" customFormat="1" x14ac:dyDescent="0.2">
      <c r="A32" s="7">
        <v>23</v>
      </c>
      <c r="B32" s="18"/>
      <c r="C32" s="108"/>
      <c r="D32" s="76"/>
      <c r="E32" s="108"/>
      <c r="F32" s="78"/>
      <c r="G32" s="79"/>
      <c r="H32" s="29" t="s">
        <v>20</v>
      </c>
      <c r="I32" s="29" t="s">
        <v>19</v>
      </c>
      <c r="J32" s="107"/>
      <c r="K32" s="109"/>
      <c r="L32" s="32">
        <v>0</v>
      </c>
      <c r="M32" s="32"/>
      <c r="N32" s="109"/>
      <c r="O32" s="57">
        <f t="shared" si="0"/>
        <v>0</v>
      </c>
      <c r="P32" s="25"/>
      <c r="Q32" s="110"/>
      <c r="R32" s="21">
        <v>0</v>
      </c>
      <c r="S32" s="2"/>
    </row>
    <row r="33" spans="1:19" s="9" customFormat="1" x14ac:dyDescent="0.2">
      <c r="A33" s="7">
        <v>24</v>
      </c>
      <c r="B33" s="18"/>
      <c r="C33" s="108"/>
      <c r="D33" s="76"/>
      <c r="E33" s="108"/>
      <c r="F33" s="80"/>
      <c r="G33" s="114"/>
      <c r="H33" s="29" t="s">
        <v>20</v>
      </c>
      <c r="I33" s="29" t="s">
        <v>19</v>
      </c>
      <c r="J33" s="107"/>
      <c r="K33" s="109"/>
      <c r="L33" s="32">
        <v>0</v>
      </c>
      <c r="M33" s="32"/>
      <c r="N33" s="109"/>
      <c r="O33" s="57">
        <f t="shared" si="0"/>
        <v>0</v>
      </c>
      <c r="P33" s="25"/>
      <c r="Q33" s="110"/>
      <c r="R33" s="21">
        <v>0</v>
      </c>
      <c r="S33" s="2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  <mergeCell ref="A6:A8"/>
    <mergeCell ref="B6:C6"/>
    <mergeCell ref="D6:G6"/>
    <mergeCell ref="H6:H8"/>
    <mergeCell ref="I6:I8"/>
  </mergeCells>
  <pageMargins left="0.7" right="0.7" top="0.75" bottom="0.75" header="0.3" footer="0.3"/>
</worksheet>
</file>

<file path=xl/worksheets/sheet2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D7899B-813F-44FA-85E6-0F0A421169F3}">
  <dimension ref="A1:AC33"/>
  <sheetViews>
    <sheetView workbookViewId="0">
      <selection sqref="A1:XFD1048576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/>
      <c r="C10" s="108"/>
      <c r="D10" s="76"/>
      <c r="E10" s="108"/>
      <c r="F10" s="80"/>
      <c r="G10" s="79"/>
      <c r="H10" s="29" t="s">
        <v>20</v>
      </c>
      <c r="I10" s="29" t="s">
        <v>19</v>
      </c>
      <c r="J10" s="107"/>
      <c r="K10" s="109"/>
      <c r="L10" s="32">
        <v>0</v>
      </c>
      <c r="M10" s="32"/>
      <c r="N10" s="109"/>
      <c r="O10" s="57">
        <f t="shared" ref="O10:O33" si="0">G10</f>
        <v>0</v>
      </c>
      <c r="P10" s="25"/>
      <c r="Q10" s="110"/>
      <c r="R10" s="21">
        <v>0</v>
      </c>
      <c r="S10" s="2"/>
    </row>
    <row r="11" spans="1:29" s="9" customFormat="1" x14ac:dyDescent="0.2">
      <c r="A11" s="7">
        <v>2</v>
      </c>
      <c r="B11" s="18"/>
      <c r="C11" s="108"/>
      <c r="D11" s="76"/>
      <c r="E11" s="108"/>
      <c r="F11" s="78"/>
      <c r="G11" s="79"/>
      <c r="H11" s="29" t="s">
        <v>20</v>
      </c>
      <c r="I11" s="29" t="s">
        <v>19</v>
      </c>
      <c r="J11" s="107"/>
      <c r="K11" s="109"/>
      <c r="L11" s="32">
        <v>0</v>
      </c>
      <c r="M11" s="32"/>
      <c r="N11" s="109"/>
      <c r="O11" s="57">
        <f t="shared" si="0"/>
        <v>0</v>
      </c>
      <c r="P11" s="25"/>
      <c r="Q11" s="110"/>
      <c r="R11" s="21">
        <v>0</v>
      </c>
      <c r="S11" s="2"/>
    </row>
    <row r="12" spans="1:29" s="9" customFormat="1" x14ac:dyDescent="0.2">
      <c r="A12" s="7">
        <v>3</v>
      </c>
      <c r="B12" s="18"/>
      <c r="C12" s="108"/>
      <c r="D12" s="76"/>
      <c r="E12" s="108"/>
      <c r="F12" s="78"/>
      <c r="G12" s="79"/>
      <c r="H12" s="29" t="s">
        <v>20</v>
      </c>
      <c r="I12" s="29" t="s">
        <v>19</v>
      </c>
      <c r="J12" s="107"/>
      <c r="K12" s="109"/>
      <c r="L12" s="32">
        <v>0</v>
      </c>
      <c r="M12" s="32"/>
      <c r="N12" s="109"/>
      <c r="O12" s="57">
        <f t="shared" si="0"/>
        <v>0</v>
      </c>
      <c r="P12" s="25"/>
      <c r="Q12" s="110"/>
      <c r="R12" s="21">
        <v>0</v>
      </c>
      <c r="S12" s="2"/>
    </row>
    <row r="13" spans="1:29" s="9" customFormat="1" x14ac:dyDescent="0.2">
      <c r="A13" s="7">
        <v>4</v>
      </c>
      <c r="B13" s="18"/>
      <c r="C13" s="108"/>
      <c r="D13" s="76"/>
      <c r="E13" s="108"/>
      <c r="F13" s="78"/>
      <c r="G13" s="79"/>
      <c r="H13" s="29" t="s">
        <v>20</v>
      </c>
      <c r="I13" s="29" t="s">
        <v>19</v>
      </c>
      <c r="J13" s="107"/>
      <c r="K13" s="109"/>
      <c r="L13" s="32">
        <v>0</v>
      </c>
      <c r="M13" s="32"/>
      <c r="N13" s="109"/>
      <c r="O13" s="57">
        <f t="shared" si="0"/>
        <v>0</v>
      </c>
      <c r="P13" s="25"/>
      <c r="Q13" s="110"/>
      <c r="R13" s="21">
        <v>0</v>
      </c>
      <c r="S13" s="2"/>
    </row>
    <row r="14" spans="1:29" s="9" customFormat="1" x14ac:dyDescent="0.2">
      <c r="A14" s="7">
        <v>5</v>
      </c>
      <c r="B14" s="18"/>
      <c r="C14" s="108"/>
      <c r="D14" s="76"/>
      <c r="E14" s="108"/>
      <c r="F14" s="78"/>
      <c r="G14" s="79"/>
      <c r="H14" s="29" t="s">
        <v>20</v>
      </c>
      <c r="I14" s="29" t="s">
        <v>19</v>
      </c>
      <c r="J14" s="107"/>
      <c r="K14" s="109"/>
      <c r="L14" s="32">
        <v>0</v>
      </c>
      <c r="M14" s="32"/>
      <c r="N14" s="109"/>
      <c r="O14" s="57">
        <f t="shared" si="0"/>
        <v>0</v>
      </c>
      <c r="P14" s="25"/>
      <c r="Q14" s="110"/>
      <c r="R14" s="21">
        <v>0</v>
      </c>
      <c r="S14" s="2"/>
    </row>
    <row r="15" spans="1:29" s="9" customFormat="1" x14ac:dyDescent="0.2">
      <c r="A15" s="7">
        <v>6</v>
      </c>
      <c r="B15" s="18"/>
      <c r="C15" s="108"/>
      <c r="D15" s="76"/>
      <c r="E15" s="108"/>
      <c r="F15" s="78"/>
      <c r="G15" s="79"/>
      <c r="H15" s="29" t="s">
        <v>20</v>
      </c>
      <c r="I15" s="29" t="s">
        <v>19</v>
      </c>
      <c r="J15" s="107"/>
      <c r="K15" s="109"/>
      <c r="L15" s="32">
        <v>0</v>
      </c>
      <c r="M15" s="32"/>
      <c r="N15" s="109"/>
      <c r="O15" s="57">
        <f t="shared" si="0"/>
        <v>0</v>
      </c>
      <c r="P15" s="25"/>
      <c r="Q15" s="110"/>
      <c r="R15" s="21">
        <v>0</v>
      </c>
      <c r="S15" s="2"/>
    </row>
    <row r="16" spans="1:29" s="9" customFormat="1" x14ac:dyDescent="0.2">
      <c r="A16" s="7">
        <v>7</v>
      </c>
      <c r="B16" s="18"/>
      <c r="C16" s="108"/>
      <c r="D16" s="76"/>
      <c r="E16" s="108"/>
      <c r="F16" s="78"/>
      <c r="G16" s="79"/>
      <c r="H16" s="29" t="s">
        <v>20</v>
      </c>
      <c r="I16" s="29" t="s">
        <v>19</v>
      </c>
      <c r="J16" s="107"/>
      <c r="K16" s="109"/>
      <c r="L16" s="32">
        <v>0</v>
      </c>
      <c r="M16" s="32"/>
      <c r="N16" s="109"/>
      <c r="O16" s="57">
        <f t="shared" si="0"/>
        <v>0</v>
      </c>
      <c r="P16" s="25"/>
      <c r="Q16" s="110"/>
      <c r="R16" s="21">
        <v>0</v>
      </c>
      <c r="S16" s="2"/>
    </row>
    <row r="17" spans="1:19" s="9" customFormat="1" x14ac:dyDescent="0.2">
      <c r="A17" s="7">
        <v>8</v>
      </c>
      <c r="B17" s="18"/>
      <c r="C17" s="108"/>
      <c r="D17" s="76"/>
      <c r="E17" s="108"/>
      <c r="F17" s="78"/>
      <c r="G17" s="79"/>
      <c r="H17" s="29" t="s">
        <v>20</v>
      </c>
      <c r="I17" s="29" t="s">
        <v>19</v>
      </c>
      <c r="J17" s="107"/>
      <c r="K17" s="109"/>
      <c r="L17" s="32">
        <v>0</v>
      </c>
      <c r="M17" s="32"/>
      <c r="N17" s="109"/>
      <c r="O17" s="57">
        <f t="shared" si="0"/>
        <v>0</v>
      </c>
      <c r="P17" s="25"/>
      <c r="Q17" s="110"/>
      <c r="R17" s="21">
        <v>0</v>
      </c>
      <c r="S17" s="2"/>
    </row>
    <row r="18" spans="1:19" s="9" customFormat="1" x14ac:dyDescent="0.2">
      <c r="A18" s="7">
        <v>9</v>
      </c>
      <c r="B18" s="18"/>
      <c r="C18" s="108"/>
      <c r="D18" s="76"/>
      <c r="E18" s="108"/>
      <c r="F18" s="78"/>
      <c r="G18" s="79"/>
      <c r="H18" s="29" t="s">
        <v>20</v>
      </c>
      <c r="I18" s="29" t="s">
        <v>19</v>
      </c>
      <c r="J18" s="107"/>
      <c r="K18" s="109"/>
      <c r="L18" s="32">
        <v>0</v>
      </c>
      <c r="M18" s="32"/>
      <c r="N18" s="109"/>
      <c r="O18" s="57">
        <f t="shared" si="0"/>
        <v>0</v>
      </c>
      <c r="P18" s="25"/>
      <c r="Q18" s="110"/>
      <c r="R18" s="21">
        <v>0</v>
      </c>
      <c r="S18" s="2"/>
    </row>
    <row r="19" spans="1:19" s="9" customFormat="1" x14ac:dyDescent="0.2">
      <c r="A19" s="7">
        <v>10</v>
      </c>
      <c r="B19" s="18"/>
      <c r="C19" s="108"/>
      <c r="D19" s="76"/>
      <c r="E19" s="108"/>
      <c r="F19" s="78"/>
      <c r="G19" s="79"/>
      <c r="H19" s="29" t="s">
        <v>20</v>
      </c>
      <c r="I19" s="29" t="s">
        <v>19</v>
      </c>
      <c r="J19" s="107"/>
      <c r="K19" s="109"/>
      <c r="L19" s="32">
        <v>0</v>
      </c>
      <c r="M19" s="32"/>
      <c r="N19" s="109"/>
      <c r="O19" s="57">
        <f t="shared" si="0"/>
        <v>0</v>
      </c>
      <c r="P19" s="25"/>
      <c r="Q19" s="110"/>
      <c r="R19" s="21">
        <v>0</v>
      </c>
      <c r="S19" s="2"/>
    </row>
    <row r="20" spans="1:19" s="9" customFormat="1" x14ac:dyDescent="0.2">
      <c r="A20" s="7">
        <v>11</v>
      </c>
      <c r="B20" s="18"/>
      <c r="C20" s="108"/>
      <c r="D20" s="76"/>
      <c r="E20" s="108"/>
      <c r="F20" s="78"/>
      <c r="G20" s="79"/>
      <c r="H20" s="29" t="s">
        <v>20</v>
      </c>
      <c r="I20" s="29" t="s">
        <v>19</v>
      </c>
      <c r="J20" s="107"/>
      <c r="K20" s="109"/>
      <c r="L20" s="32">
        <v>0</v>
      </c>
      <c r="M20" s="32"/>
      <c r="N20" s="109"/>
      <c r="O20" s="57">
        <f t="shared" si="0"/>
        <v>0</v>
      </c>
      <c r="P20" s="25"/>
      <c r="Q20" s="110"/>
      <c r="R20" s="21">
        <v>0</v>
      </c>
      <c r="S20" s="2"/>
    </row>
    <row r="21" spans="1:19" s="9" customFormat="1" x14ac:dyDescent="0.2">
      <c r="A21" s="7">
        <v>12</v>
      </c>
      <c r="B21" s="18"/>
      <c r="C21" s="108"/>
      <c r="D21" s="76"/>
      <c r="E21" s="108"/>
      <c r="F21" s="78"/>
      <c r="G21" s="79"/>
      <c r="H21" s="29" t="s">
        <v>20</v>
      </c>
      <c r="I21" s="29" t="s">
        <v>19</v>
      </c>
      <c r="J21" s="107"/>
      <c r="K21" s="109"/>
      <c r="L21" s="32">
        <v>0</v>
      </c>
      <c r="M21" s="32"/>
      <c r="N21" s="109"/>
      <c r="O21" s="57">
        <f t="shared" si="0"/>
        <v>0</v>
      </c>
      <c r="P21" s="25"/>
      <c r="Q21" s="110"/>
      <c r="R21" s="21">
        <v>0</v>
      </c>
      <c r="S21" s="2"/>
    </row>
    <row r="22" spans="1:19" s="9" customFormat="1" x14ac:dyDescent="0.2">
      <c r="A22" s="7">
        <v>13</v>
      </c>
      <c r="B22" s="18"/>
      <c r="C22" s="108"/>
      <c r="D22" s="76"/>
      <c r="E22" s="108"/>
      <c r="F22" s="78"/>
      <c r="G22" s="79"/>
      <c r="H22" s="29" t="s">
        <v>20</v>
      </c>
      <c r="I22" s="29" t="s">
        <v>19</v>
      </c>
      <c r="J22" s="107"/>
      <c r="K22" s="109"/>
      <c r="L22" s="32">
        <v>0</v>
      </c>
      <c r="M22" s="32"/>
      <c r="N22" s="109"/>
      <c r="O22" s="57">
        <f t="shared" si="0"/>
        <v>0</v>
      </c>
      <c r="P22" s="25"/>
      <c r="Q22" s="110"/>
      <c r="R22" s="21">
        <v>0</v>
      </c>
      <c r="S22" s="2"/>
    </row>
    <row r="23" spans="1:19" s="9" customFormat="1" x14ac:dyDescent="0.2">
      <c r="A23" s="7">
        <v>14</v>
      </c>
      <c r="B23" s="18"/>
      <c r="C23" s="108"/>
      <c r="D23" s="76"/>
      <c r="E23" s="108"/>
      <c r="F23" s="78"/>
      <c r="G23" s="79"/>
      <c r="H23" s="29" t="s">
        <v>20</v>
      </c>
      <c r="I23" s="29" t="s">
        <v>19</v>
      </c>
      <c r="J23" s="107"/>
      <c r="K23" s="109"/>
      <c r="L23" s="32">
        <v>0</v>
      </c>
      <c r="M23" s="32"/>
      <c r="N23" s="109"/>
      <c r="O23" s="57">
        <f t="shared" si="0"/>
        <v>0</v>
      </c>
      <c r="P23" s="25"/>
      <c r="Q23" s="110"/>
      <c r="R23" s="21">
        <v>0</v>
      </c>
      <c r="S23" s="2"/>
    </row>
    <row r="24" spans="1:19" s="9" customFormat="1" x14ac:dyDescent="0.2">
      <c r="A24" s="7">
        <v>15</v>
      </c>
      <c r="B24" s="18"/>
      <c r="C24" s="108"/>
      <c r="D24" s="76"/>
      <c r="E24" s="108"/>
      <c r="F24" s="78"/>
      <c r="G24" s="79"/>
      <c r="H24" s="29" t="s">
        <v>20</v>
      </c>
      <c r="I24" s="29" t="s">
        <v>19</v>
      </c>
      <c r="J24" s="107"/>
      <c r="K24" s="109"/>
      <c r="L24" s="32">
        <v>0</v>
      </c>
      <c r="M24" s="32"/>
      <c r="N24" s="109"/>
      <c r="O24" s="57">
        <f t="shared" si="0"/>
        <v>0</v>
      </c>
      <c r="P24" s="25"/>
      <c r="Q24" s="110"/>
      <c r="R24" s="21">
        <v>0</v>
      </c>
      <c r="S24" s="2"/>
    </row>
    <row r="25" spans="1:19" s="9" customFormat="1" x14ac:dyDescent="0.2">
      <c r="A25" s="7">
        <v>16</v>
      </c>
      <c r="B25" s="18"/>
      <c r="C25" s="108"/>
      <c r="D25" s="76"/>
      <c r="E25" s="108"/>
      <c r="F25" s="78"/>
      <c r="G25" s="79"/>
      <c r="H25" s="29" t="s">
        <v>20</v>
      </c>
      <c r="I25" s="29" t="s">
        <v>19</v>
      </c>
      <c r="J25" s="107"/>
      <c r="K25" s="109"/>
      <c r="L25" s="32">
        <v>0</v>
      </c>
      <c r="M25" s="32"/>
      <c r="N25" s="109"/>
      <c r="O25" s="57">
        <f t="shared" si="0"/>
        <v>0</v>
      </c>
      <c r="P25" s="25"/>
      <c r="Q25" s="110"/>
      <c r="R25" s="21">
        <v>0</v>
      </c>
      <c r="S25" s="2"/>
    </row>
    <row r="26" spans="1:19" s="9" customFormat="1" x14ac:dyDescent="0.2">
      <c r="A26" s="7">
        <v>17</v>
      </c>
      <c r="B26" s="18"/>
      <c r="C26" s="108"/>
      <c r="D26" s="76"/>
      <c r="E26" s="108"/>
      <c r="F26" s="78"/>
      <c r="G26" s="79"/>
      <c r="H26" s="29" t="s">
        <v>20</v>
      </c>
      <c r="I26" s="29" t="s">
        <v>19</v>
      </c>
      <c r="J26" s="107"/>
      <c r="K26" s="109"/>
      <c r="L26" s="32">
        <v>0</v>
      </c>
      <c r="M26" s="32"/>
      <c r="N26" s="109"/>
      <c r="O26" s="57">
        <f t="shared" si="0"/>
        <v>0</v>
      </c>
      <c r="P26" s="25"/>
      <c r="Q26" s="110"/>
      <c r="R26" s="21">
        <v>0</v>
      </c>
      <c r="S26" s="2"/>
    </row>
    <row r="27" spans="1:19" s="9" customFormat="1" x14ac:dyDescent="0.2">
      <c r="A27" s="7">
        <v>18</v>
      </c>
      <c r="B27" s="18"/>
      <c r="C27" s="108"/>
      <c r="D27" s="76"/>
      <c r="E27" s="108"/>
      <c r="F27" s="78"/>
      <c r="G27" s="79"/>
      <c r="H27" s="29" t="s">
        <v>20</v>
      </c>
      <c r="I27" s="29" t="s">
        <v>19</v>
      </c>
      <c r="J27" s="107"/>
      <c r="K27" s="109"/>
      <c r="L27" s="32">
        <v>0</v>
      </c>
      <c r="M27" s="32"/>
      <c r="N27" s="109"/>
      <c r="O27" s="57">
        <f t="shared" si="0"/>
        <v>0</v>
      </c>
      <c r="P27" s="25"/>
      <c r="Q27" s="110"/>
      <c r="R27" s="21">
        <v>0</v>
      </c>
      <c r="S27" s="2"/>
    </row>
    <row r="28" spans="1:19" s="9" customFormat="1" x14ac:dyDescent="0.2">
      <c r="A28" s="7">
        <v>19</v>
      </c>
      <c r="B28" s="18"/>
      <c r="C28" s="108"/>
      <c r="D28" s="76"/>
      <c r="E28" s="108"/>
      <c r="F28" s="78"/>
      <c r="G28" s="79"/>
      <c r="H28" s="29" t="s">
        <v>20</v>
      </c>
      <c r="I28" s="29" t="s">
        <v>19</v>
      </c>
      <c r="J28" s="107"/>
      <c r="K28" s="109"/>
      <c r="L28" s="32">
        <v>0</v>
      </c>
      <c r="M28" s="32"/>
      <c r="N28" s="109"/>
      <c r="O28" s="57">
        <f t="shared" si="0"/>
        <v>0</v>
      </c>
      <c r="P28" s="25"/>
      <c r="Q28" s="110"/>
      <c r="R28" s="21">
        <v>0</v>
      </c>
      <c r="S28" s="2"/>
    </row>
    <row r="29" spans="1:19" s="9" customFormat="1" x14ac:dyDescent="0.2">
      <c r="A29" s="7">
        <v>20</v>
      </c>
      <c r="B29" s="18"/>
      <c r="C29" s="108"/>
      <c r="D29" s="76"/>
      <c r="E29" s="108"/>
      <c r="F29" s="78"/>
      <c r="G29" s="79"/>
      <c r="H29" s="29" t="s">
        <v>20</v>
      </c>
      <c r="I29" s="29" t="s">
        <v>19</v>
      </c>
      <c r="J29" s="107"/>
      <c r="K29" s="109"/>
      <c r="L29" s="32">
        <v>0</v>
      </c>
      <c r="M29" s="32"/>
      <c r="N29" s="109"/>
      <c r="O29" s="57">
        <f t="shared" si="0"/>
        <v>0</v>
      </c>
      <c r="P29" s="25"/>
      <c r="Q29" s="110"/>
      <c r="R29" s="21">
        <v>0</v>
      </c>
      <c r="S29" s="2"/>
    </row>
    <row r="30" spans="1:19" s="9" customFormat="1" x14ac:dyDescent="0.2">
      <c r="A30" s="7">
        <v>21</v>
      </c>
      <c r="B30" s="18"/>
      <c r="C30" s="108"/>
      <c r="D30" s="76"/>
      <c r="E30" s="108"/>
      <c r="F30" s="78"/>
      <c r="G30" s="79"/>
      <c r="H30" s="29" t="s">
        <v>20</v>
      </c>
      <c r="I30" s="29" t="s">
        <v>19</v>
      </c>
      <c r="J30" s="107"/>
      <c r="K30" s="109"/>
      <c r="L30" s="32">
        <v>0</v>
      </c>
      <c r="M30" s="32"/>
      <c r="N30" s="109"/>
      <c r="O30" s="57">
        <f t="shared" si="0"/>
        <v>0</v>
      </c>
      <c r="P30" s="25"/>
      <c r="Q30" s="110"/>
      <c r="R30" s="21">
        <v>0</v>
      </c>
      <c r="S30" s="2"/>
    </row>
    <row r="31" spans="1:19" s="9" customFormat="1" x14ac:dyDescent="0.2">
      <c r="A31" s="7">
        <v>22</v>
      </c>
      <c r="B31" s="18"/>
      <c r="C31" s="108"/>
      <c r="D31" s="76"/>
      <c r="E31" s="108"/>
      <c r="F31" s="78"/>
      <c r="G31" s="79"/>
      <c r="H31" s="29" t="s">
        <v>20</v>
      </c>
      <c r="I31" s="29" t="s">
        <v>19</v>
      </c>
      <c r="J31" s="107"/>
      <c r="K31" s="109"/>
      <c r="L31" s="32">
        <v>0</v>
      </c>
      <c r="M31" s="32"/>
      <c r="N31" s="109"/>
      <c r="O31" s="57">
        <f t="shared" si="0"/>
        <v>0</v>
      </c>
      <c r="P31" s="25"/>
      <c r="Q31" s="110"/>
      <c r="R31" s="21">
        <v>0</v>
      </c>
      <c r="S31" s="2"/>
    </row>
    <row r="32" spans="1:19" s="9" customFormat="1" x14ac:dyDescent="0.2">
      <c r="A32" s="7">
        <v>23</v>
      </c>
      <c r="B32" s="18"/>
      <c r="C32" s="108"/>
      <c r="D32" s="76"/>
      <c r="E32" s="108"/>
      <c r="F32" s="78"/>
      <c r="G32" s="79"/>
      <c r="H32" s="29" t="s">
        <v>20</v>
      </c>
      <c r="I32" s="29" t="s">
        <v>19</v>
      </c>
      <c r="J32" s="107"/>
      <c r="K32" s="109"/>
      <c r="L32" s="32">
        <v>0</v>
      </c>
      <c r="M32" s="32"/>
      <c r="N32" s="109"/>
      <c r="O32" s="57">
        <f t="shared" si="0"/>
        <v>0</v>
      </c>
      <c r="P32" s="25"/>
      <c r="Q32" s="110"/>
      <c r="R32" s="21">
        <v>0</v>
      </c>
      <c r="S32" s="2"/>
    </row>
    <row r="33" spans="1:19" s="9" customFormat="1" x14ac:dyDescent="0.2">
      <c r="A33" s="7">
        <v>24</v>
      </c>
      <c r="B33" s="18"/>
      <c r="C33" s="108"/>
      <c r="D33" s="76"/>
      <c r="E33" s="108"/>
      <c r="F33" s="80"/>
      <c r="G33" s="114"/>
      <c r="H33" s="29" t="s">
        <v>20</v>
      </c>
      <c r="I33" s="29" t="s">
        <v>19</v>
      </c>
      <c r="J33" s="107"/>
      <c r="K33" s="109"/>
      <c r="L33" s="32">
        <v>0</v>
      </c>
      <c r="M33" s="32"/>
      <c r="N33" s="109"/>
      <c r="O33" s="57">
        <f t="shared" si="0"/>
        <v>0</v>
      </c>
      <c r="P33" s="25"/>
      <c r="Q33" s="110"/>
      <c r="R33" s="21">
        <v>0</v>
      </c>
      <c r="S33" s="2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  <mergeCell ref="A6:A8"/>
    <mergeCell ref="B6:C6"/>
    <mergeCell ref="D6:G6"/>
    <mergeCell ref="H6:H8"/>
    <mergeCell ref="I6:I8"/>
  </mergeCells>
  <pageMargins left="0.7" right="0.7" top="0.75" bottom="0.75" header="0.3" footer="0.3"/>
</worksheet>
</file>

<file path=xl/worksheets/sheet2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AB8ADE-ACE6-4FB6-8789-809B20C7625E}">
  <dimension ref="A1:AC33"/>
  <sheetViews>
    <sheetView workbookViewId="0">
      <selection sqref="A1:XFD1048576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/>
      <c r="C10" s="108"/>
      <c r="D10" s="76"/>
      <c r="E10" s="108"/>
      <c r="F10" s="80"/>
      <c r="G10" s="79"/>
      <c r="H10" s="29" t="s">
        <v>20</v>
      </c>
      <c r="I10" s="29" t="s">
        <v>19</v>
      </c>
      <c r="J10" s="107"/>
      <c r="K10" s="109"/>
      <c r="L10" s="32">
        <v>0</v>
      </c>
      <c r="M10" s="32"/>
      <c r="N10" s="109"/>
      <c r="O10" s="57">
        <f t="shared" ref="O10:O33" si="0">G10</f>
        <v>0</v>
      </c>
      <c r="P10" s="25"/>
      <c r="Q10" s="110"/>
      <c r="R10" s="21">
        <v>0</v>
      </c>
      <c r="S10" s="2"/>
    </row>
    <row r="11" spans="1:29" s="9" customFormat="1" x14ac:dyDescent="0.2">
      <c r="A11" s="7">
        <v>2</v>
      </c>
      <c r="B11" s="18"/>
      <c r="C11" s="108"/>
      <c r="D11" s="76"/>
      <c r="E11" s="108"/>
      <c r="F11" s="78"/>
      <c r="G11" s="79"/>
      <c r="H11" s="29" t="s">
        <v>20</v>
      </c>
      <c r="I11" s="29" t="s">
        <v>19</v>
      </c>
      <c r="J11" s="107"/>
      <c r="K11" s="109"/>
      <c r="L11" s="32">
        <v>0</v>
      </c>
      <c r="M11" s="32"/>
      <c r="N11" s="109"/>
      <c r="O11" s="57">
        <f t="shared" si="0"/>
        <v>0</v>
      </c>
      <c r="P11" s="25"/>
      <c r="Q11" s="110"/>
      <c r="R11" s="21">
        <v>0</v>
      </c>
      <c r="S11" s="2"/>
    </row>
    <row r="12" spans="1:29" s="9" customFormat="1" x14ac:dyDescent="0.2">
      <c r="A12" s="7">
        <v>3</v>
      </c>
      <c r="B12" s="18"/>
      <c r="C12" s="108"/>
      <c r="D12" s="76"/>
      <c r="E12" s="108"/>
      <c r="F12" s="78"/>
      <c r="G12" s="79"/>
      <c r="H12" s="29" t="s">
        <v>20</v>
      </c>
      <c r="I12" s="29" t="s">
        <v>19</v>
      </c>
      <c r="J12" s="107"/>
      <c r="K12" s="109"/>
      <c r="L12" s="32">
        <v>0</v>
      </c>
      <c r="M12" s="32"/>
      <c r="N12" s="109"/>
      <c r="O12" s="57">
        <f t="shared" si="0"/>
        <v>0</v>
      </c>
      <c r="P12" s="25"/>
      <c r="Q12" s="110"/>
      <c r="R12" s="21">
        <v>0</v>
      </c>
      <c r="S12" s="2"/>
    </row>
    <row r="13" spans="1:29" s="9" customFormat="1" x14ac:dyDescent="0.2">
      <c r="A13" s="7">
        <v>4</v>
      </c>
      <c r="B13" s="18"/>
      <c r="C13" s="108"/>
      <c r="D13" s="76"/>
      <c r="E13" s="108"/>
      <c r="F13" s="78"/>
      <c r="G13" s="79"/>
      <c r="H13" s="29" t="s">
        <v>20</v>
      </c>
      <c r="I13" s="29" t="s">
        <v>19</v>
      </c>
      <c r="J13" s="107"/>
      <c r="K13" s="109"/>
      <c r="L13" s="32">
        <v>0</v>
      </c>
      <c r="M13" s="32"/>
      <c r="N13" s="109"/>
      <c r="O13" s="57">
        <f t="shared" si="0"/>
        <v>0</v>
      </c>
      <c r="P13" s="25"/>
      <c r="Q13" s="110"/>
      <c r="R13" s="21">
        <v>0</v>
      </c>
      <c r="S13" s="2"/>
    </row>
    <row r="14" spans="1:29" s="9" customFormat="1" x14ac:dyDescent="0.2">
      <c r="A14" s="7">
        <v>5</v>
      </c>
      <c r="B14" s="18"/>
      <c r="C14" s="108"/>
      <c r="D14" s="76"/>
      <c r="E14" s="108"/>
      <c r="F14" s="78"/>
      <c r="G14" s="79"/>
      <c r="H14" s="29" t="s">
        <v>20</v>
      </c>
      <c r="I14" s="29" t="s">
        <v>19</v>
      </c>
      <c r="J14" s="107"/>
      <c r="K14" s="109"/>
      <c r="L14" s="32">
        <v>0</v>
      </c>
      <c r="M14" s="32"/>
      <c r="N14" s="109"/>
      <c r="O14" s="57">
        <f t="shared" si="0"/>
        <v>0</v>
      </c>
      <c r="P14" s="25"/>
      <c r="Q14" s="110"/>
      <c r="R14" s="21">
        <v>0</v>
      </c>
      <c r="S14" s="2"/>
    </row>
    <row r="15" spans="1:29" s="9" customFormat="1" x14ac:dyDescent="0.2">
      <c r="A15" s="7">
        <v>6</v>
      </c>
      <c r="B15" s="18"/>
      <c r="C15" s="108"/>
      <c r="D15" s="76"/>
      <c r="E15" s="108"/>
      <c r="F15" s="78"/>
      <c r="G15" s="79"/>
      <c r="H15" s="29" t="s">
        <v>20</v>
      </c>
      <c r="I15" s="29" t="s">
        <v>19</v>
      </c>
      <c r="J15" s="107"/>
      <c r="K15" s="109"/>
      <c r="L15" s="32">
        <v>0</v>
      </c>
      <c r="M15" s="32"/>
      <c r="N15" s="109"/>
      <c r="O15" s="57">
        <f t="shared" si="0"/>
        <v>0</v>
      </c>
      <c r="P15" s="25"/>
      <c r="Q15" s="110"/>
      <c r="R15" s="21">
        <v>0</v>
      </c>
      <c r="S15" s="2"/>
    </row>
    <row r="16" spans="1:29" s="9" customFormat="1" x14ac:dyDescent="0.2">
      <c r="A16" s="7">
        <v>7</v>
      </c>
      <c r="B16" s="18"/>
      <c r="C16" s="108"/>
      <c r="D16" s="76"/>
      <c r="E16" s="108"/>
      <c r="F16" s="78"/>
      <c r="G16" s="79"/>
      <c r="H16" s="29" t="s">
        <v>20</v>
      </c>
      <c r="I16" s="29" t="s">
        <v>19</v>
      </c>
      <c r="J16" s="107"/>
      <c r="K16" s="109"/>
      <c r="L16" s="32">
        <v>0</v>
      </c>
      <c r="M16" s="32"/>
      <c r="N16" s="109"/>
      <c r="O16" s="57">
        <f t="shared" si="0"/>
        <v>0</v>
      </c>
      <c r="P16" s="25"/>
      <c r="Q16" s="110"/>
      <c r="R16" s="21">
        <v>0</v>
      </c>
      <c r="S16" s="2"/>
    </row>
    <row r="17" spans="1:19" s="9" customFormat="1" x14ac:dyDescent="0.2">
      <c r="A17" s="7">
        <v>8</v>
      </c>
      <c r="B17" s="18"/>
      <c r="C17" s="108"/>
      <c r="D17" s="76"/>
      <c r="E17" s="108"/>
      <c r="F17" s="78"/>
      <c r="G17" s="79"/>
      <c r="H17" s="29" t="s">
        <v>20</v>
      </c>
      <c r="I17" s="29" t="s">
        <v>19</v>
      </c>
      <c r="J17" s="107"/>
      <c r="K17" s="109"/>
      <c r="L17" s="32">
        <v>0</v>
      </c>
      <c r="M17" s="32"/>
      <c r="N17" s="109"/>
      <c r="O17" s="57">
        <f t="shared" si="0"/>
        <v>0</v>
      </c>
      <c r="P17" s="25"/>
      <c r="Q17" s="110"/>
      <c r="R17" s="21">
        <v>0</v>
      </c>
      <c r="S17" s="2"/>
    </row>
    <row r="18" spans="1:19" s="9" customFormat="1" x14ac:dyDescent="0.2">
      <c r="A18" s="7">
        <v>9</v>
      </c>
      <c r="B18" s="18"/>
      <c r="C18" s="108"/>
      <c r="D18" s="76"/>
      <c r="E18" s="108"/>
      <c r="F18" s="78"/>
      <c r="G18" s="79"/>
      <c r="H18" s="29" t="s">
        <v>20</v>
      </c>
      <c r="I18" s="29" t="s">
        <v>19</v>
      </c>
      <c r="J18" s="107"/>
      <c r="K18" s="109"/>
      <c r="L18" s="32">
        <v>0</v>
      </c>
      <c r="M18" s="32"/>
      <c r="N18" s="109"/>
      <c r="O18" s="57">
        <f t="shared" si="0"/>
        <v>0</v>
      </c>
      <c r="P18" s="25"/>
      <c r="Q18" s="110"/>
      <c r="R18" s="21">
        <v>0</v>
      </c>
      <c r="S18" s="2"/>
    </row>
    <row r="19" spans="1:19" s="9" customFormat="1" x14ac:dyDescent="0.2">
      <c r="A19" s="7">
        <v>10</v>
      </c>
      <c r="B19" s="18"/>
      <c r="C19" s="108"/>
      <c r="D19" s="76"/>
      <c r="E19" s="108"/>
      <c r="F19" s="78"/>
      <c r="G19" s="79"/>
      <c r="H19" s="29" t="s">
        <v>20</v>
      </c>
      <c r="I19" s="29" t="s">
        <v>19</v>
      </c>
      <c r="J19" s="107"/>
      <c r="K19" s="109"/>
      <c r="L19" s="32">
        <v>0</v>
      </c>
      <c r="M19" s="32"/>
      <c r="N19" s="109"/>
      <c r="O19" s="57">
        <f t="shared" si="0"/>
        <v>0</v>
      </c>
      <c r="P19" s="25"/>
      <c r="Q19" s="110"/>
      <c r="R19" s="21">
        <v>0</v>
      </c>
      <c r="S19" s="2"/>
    </row>
    <row r="20" spans="1:19" s="9" customFormat="1" x14ac:dyDescent="0.2">
      <c r="A20" s="7">
        <v>11</v>
      </c>
      <c r="B20" s="18"/>
      <c r="C20" s="108"/>
      <c r="D20" s="76"/>
      <c r="E20" s="108"/>
      <c r="F20" s="78"/>
      <c r="G20" s="79"/>
      <c r="H20" s="29" t="s">
        <v>20</v>
      </c>
      <c r="I20" s="29" t="s">
        <v>19</v>
      </c>
      <c r="J20" s="107"/>
      <c r="K20" s="109"/>
      <c r="L20" s="32">
        <v>0</v>
      </c>
      <c r="M20" s="32"/>
      <c r="N20" s="109"/>
      <c r="O20" s="57">
        <f t="shared" si="0"/>
        <v>0</v>
      </c>
      <c r="P20" s="25"/>
      <c r="Q20" s="110"/>
      <c r="R20" s="21">
        <v>0</v>
      </c>
      <c r="S20" s="2"/>
    </row>
    <row r="21" spans="1:19" s="9" customFormat="1" x14ac:dyDescent="0.2">
      <c r="A21" s="7">
        <v>12</v>
      </c>
      <c r="B21" s="18"/>
      <c r="C21" s="108"/>
      <c r="D21" s="76"/>
      <c r="E21" s="108"/>
      <c r="F21" s="78"/>
      <c r="G21" s="79"/>
      <c r="H21" s="29" t="s">
        <v>20</v>
      </c>
      <c r="I21" s="29" t="s">
        <v>19</v>
      </c>
      <c r="J21" s="107"/>
      <c r="K21" s="109"/>
      <c r="L21" s="32">
        <v>0</v>
      </c>
      <c r="M21" s="32"/>
      <c r="N21" s="109"/>
      <c r="O21" s="57">
        <f t="shared" si="0"/>
        <v>0</v>
      </c>
      <c r="P21" s="25"/>
      <c r="Q21" s="110"/>
      <c r="R21" s="21">
        <v>0</v>
      </c>
      <c r="S21" s="2"/>
    </row>
    <row r="22" spans="1:19" s="9" customFormat="1" x14ac:dyDescent="0.2">
      <c r="A22" s="7">
        <v>13</v>
      </c>
      <c r="B22" s="18"/>
      <c r="C22" s="108"/>
      <c r="D22" s="76"/>
      <c r="E22" s="108"/>
      <c r="F22" s="78"/>
      <c r="G22" s="79"/>
      <c r="H22" s="29" t="s">
        <v>20</v>
      </c>
      <c r="I22" s="29" t="s">
        <v>19</v>
      </c>
      <c r="J22" s="107"/>
      <c r="K22" s="109"/>
      <c r="L22" s="32">
        <v>0</v>
      </c>
      <c r="M22" s="32"/>
      <c r="N22" s="109"/>
      <c r="O22" s="57">
        <f t="shared" si="0"/>
        <v>0</v>
      </c>
      <c r="P22" s="25"/>
      <c r="Q22" s="110"/>
      <c r="R22" s="21">
        <v>0</v>
      </c>
      <c r="S22" s="2"/>
    </row>
    <row r="23" spans="1:19" s="9" customFormat="1" x14ac:dyDescent="0.2">
      <c r="A23" s="7">
        <v>14</v>
      </c>
      <c r="B23" s="18"/>
      <c r="C23" s="108"/>
      <c r="D23" s="76"/>
      <c r="E23" s="108"/>
      <c r="F23" s="78"/>
      <c r="G23" s="79"/>
      <c r="H23" s="29" t="s">
        <v>20</v>
      </c>
      <c r="I23" s="29" t="s">
        <v>19</v>
      </c>
      <c r="J23" s="107"/>
      <c r="K23" s="109"/>
      <c r="L23" s="32">
        <v>0</v>
      </c>
      <c r="M23" s="32"/>
      <c r="N23" s="109"/>
      <c r="O23" s="57">
        <f t="shared" si="0"/>
        <v>0</v>
      </c>
      <c r="P23" s="25"/>
      <c r="Q23" s="110"/>
      <c r="R23" s="21">
        <v>0</v>
      </c>
      <c r="S23" s="2"/>
    </row>
    <row r="24" spans="1:19" s="9" customFormat="1" x14ac:dyDescent="0.2">
      <c r="A24" s="7">
        <v>15</v>
      </c>
      <c r="B24" s="18"/>
      <c r="C24" s="108"/>
      <c r="D24" s="76"/>
      <c r="E24" s="108"/>
      <c r="F24" s="78"/>
      <c r="G24" s="79"/>
      <c r="H24" s="29" t="s">
        <v>20</v>
      </c>
      <c r="I24" s="29" t="s">
        <v>19</v>
      </c>
      <c r="J24" s="107"/>
      <c r="K24" s="109"/>
      <c r="L24" s="32">
        <v>0</v>
      </c>
      <c r="M24" s="32"/>
      <c r="N24" s="109"/>
      <c r="O24" s="57">
        <f t="shared" si="0"/>
        <v>0</v>
      </c>
      <c r="P24" s="25"/>
      <c r="Q24" s="110"/>
      <c r="R24" s="21">
        <v>0</v>
      </c>
      <c r="S24" s="2"/>
    </row>
    <row r="25" spans="1:19" s="9" customFormat="1" x14ac:dyDescent="0.2">
      <c r="A25" s="7">
        <v>16</v>
      </c>
      <c r="B25" s="18"/>
      <c r="C25" s="108"/>
      <c r="D25" s="76"/>
      <c r="E25" s="108"/>
      <c r="F25" s="78"/>
      <c r="G25" s="79"/>
      <c r="H25" s="29" t="s">
        <v>20</v>
      </c>
      <c r="I25" s="29" t="s">
        <v>19</v>
      </c>
      <c r="J25" s="107"/>
      <c r="K25" s="109"/>
      <c r="L25" s="32">
        <v>0</v>
      </c>
      <c r="M25" s="32"/>
      <c r="N25" s="109"/>
      <c r="O25" s="57">
        <f t="shared" si="0"/>
        <v>0</v>
      </c>
      <c r="P25" s="25"/>
      <c r="Q25" s="110"/>
      <c r="R25" s="21">
        <v>0</v>
      </c>
      <c r="S25" s="2"/>
    </row>
    <row r="26" spans="1:19" s="9" customFormat="1" x14ac:dyDescent="0.2">
      <c r="A26" s="7">
        <v>17</v>
      </c>
      <c r="B26" s="18"/>
      <c r="C26" s="108"/>
      <c r="D26" s="76"/>
      <c r="E26" s="108"/>
      <c r="F26" s="78"/>
      <c r="G26" s="79"/>
      <c r="H26" s="29" t="s">
        <v>20</v>
      </c>
      <c r="I26" s="29" t="s">
        <v>19</v>
      </c>
      <c r="J26" s="107"/>
      <c r="K26" s="109"/>
      <c r="L26" s="32">
        <v>0</v>
      </c>
      <c r="M26" s="32"/>
      <c r="N26" s="109"/>
      <c r="O26" s="57">
        <f t="shared" si="0"/>
        <v>0</v>
      </c>
      <c r="P26" s="25"/>
      <c r="Q26" s="110"/>
      <c r="R26" s="21">
        <v>0</v>
      </c>
      <c r="S26" s="2"/>
    </row>
    <row r="27" spans="1:19" s="9" customFormat="1" x14ac:dyDescent="0.2">
      <c r="A27" s="7">
        <v>18</v>
      </c>
      <c r="B27" s="18"/>
      <c r="C27" s="108"/>
      <c r="D27" s="76"/>
      <c r="E27" s="108"/>
      <c r="F27" s="78"/>
      <c r="G27" s="79"/>
      <c r="H27" s="29" t="s">
        <v>20</v>
      </c>
      <c r="I27" s="29" t="s">
        <v>19</v>
      </c>
      <c r="J27" s="107"/>
      <c r="K27" s="109"/>
      <c r="L27" s="32">
        <v>0</v>
      </c>
      <c r="M27" s="32"/>
      <c r="N27" s="109"/>
      <c r="O27" s="57">
        <f t="shared" si="0"/>
        <v>0</v>
      </c>
      <c r="P27" s="25"/>
      <c r="Q27" s="110"/>
      <c r="R27" s="21">
        <v>0</v>
      </c>
      <c r="S27" s="2"/>
    </row>
    <row r="28" spans="1:19" s="9" customFormat="1" x14ac:dyDescent="0.2">
      <c r="A28" s="7">
        <v>19</v>
      </c>
      <c r="B28" s="18"/>
      <c r="C28" s="108"/>
      <c r="D28" s="76"/>
      <c r="E28" s="108"/>
      <c r="F28" s="78"/>
      <c r="G28" s="79"/>
      <c r="H28" s="29" t="s">
        <v>20</v>
      </c>
      <c r="I28" s="29" t="s">
        <v>19</v>
      </c>
      <c r="J28" s="107"/>
      <c r="K28" s="109"/>
      <c r="L28" s="32">
        <v>0</v>
      </c>
      <c r="M28" s="32"/>
      <c r="N28" s="109"/>
      <c r="O28" s="57">
        <f t="shared" si="0"/>
        <v>0</v>
      </c>
      <c r="P28" s="25"/>
      <c r="Q28" s="110"/>
      <c r="R28" s="21">
        <v>0</v>
      </c>
      <c r="S28" s="2"/>
    </row>
    <row r="29" spans="1:19" s="9" customFormat="1" x14ac:dyDescent="0.2">
      <c r="A29" s="7">
        <v>20</v>
      </c>
      <c r="B29" s="18"/>
      <c r="C29" s="108"/>
      <c r="D29" s="76"/>
      <c r="E29" s="108"/>
      <c r="F29" s="78"/>
      <c r="G29" s="79"/>
      <c r="H29" s="29" t="s">
        <v>20</v>
      </c>
      <c r="I29" s="29" t="s">
        <v>19</v>
      </c>
      <c r="J29" s="107"/>
      <c r="K29" s="109"/>
      <c r="L29" s="32">
        <v>0</v>
      </c>
      <c r="M29" s="32"/>
      <c r="N29" s="109"/>
      <c r="O29" s="57">
        <f t="shared" si="0"/>
        <v>0</v>
      </c>
      <c r="P29" s="25"/>
      <c r="Q29" s="110"/>
      <c r="R29" s="21">
        <v>0</v>
      </c>
      <c r="S29" s="2"/>
    </row>
    <row r="30" spans="1:19" s="9" customFormat="1" x14ac:dyDescent="0.2">
      <c r="A30" s="7">
        <v>21</v>
      </c>
      <c r="B30" s="18"/>
      <c r="C30" s="108"/>
      <c r="D30" s="76"/>
      <c r="E30" s="108"/>
      <c r="F30" s="78"/>
      <c r="G30" s="79"/>
      <c r="H30" s="29" t="s">
        <v>20</v>
      </c>
      <c r="I30" s="29" t="s">
        <v>19</v>
      </c>
      <c r="J30" s="107"/>
      <c r="K30" s="109"/>
      <c r="L30" s="32">
        <v>0</v>
      </c>
      <c r="M30" s="32"/>
      <c r="N30" s="109"/>
      <c r="O30" s="57">
        <f t="shared" si="0"/>
        <v>0</v>
      </c>
      <c r="P30" s="25"/>
      <c r="Q30" s="110"/>
      <c r="R30" s="21">
        <v>0</v>
      </c>
      <c r="S30" s="2"/>
    </row>
    <row r="31" spans="1:19" s="9" customFormat="1" x14ac:dyDescent="0.2">
      <c r="A31" s="7">
        <v>22</v>
      </c>
      <c r="B31" s="18"/>
      <c r="C31" s="108"/>
      <c r="D31" s="76"/>
      <c r="E31" s="108"/>
      <c r="F31" s="78"/>
      <c r="G31" s="79"/>
      <c r="H31" s="29" t="s">
        <v>20</v>
      </c>
      <c r="I31" s="29" t="s">
        <v>19</v>
      </c>
      <c r="J31" s="107"/>
      <c r="K31" s="109"/>
      <c r="L31" s="32">
        <v>0</v>
      </c>
      <c r="M31" s="32"/>
      <c r="N31" s="109"/>
      <c r="O31" s="57">
        <f t="shared" si="0"/>
        <v>0</v>
      </c>
      <c r="P31" s="25"/>
      <c r="Q31" s="110"/>
      <c r="R31" s="21">
        <v>0</v>
      </c>
      <c r="S31" s="2"/>
    </row>
    <row r="32" spans="1:19" s="9" customFormat="1" x14ac:dyDescent="0.2">
      <c r="A32" s="7">
        <v>23</v>
      </c>
      <c r="B32" s="18"/>
      <c r="C32" s="108"/>
      <c r="D32" s="76"/>
      <c r="E32" s="108"/>
      <c r="F32" s="78"/>
      <c r="G32" s="79"/>
      <c r="H32" s="29" t="s">
        <v>20</v>
      </c>
      <c r="I32" s="29" t="s">
        <v>19</v>
      </c>
      <c r="J32" s="107"/>
      <c r="K32" s="109"/>
      <c r="L32" s="32">
        <v>0</v>
      </c>
      <c r="M32" s="32"/>
      <c r="N32" s="109"/>
      <c r="O32" s="57">
        <f t="shared" si="0"/>
        <v>0</v>
      </c>
      <c r="P32" s="25"/>
      <c r="Q32" s="110"/>
      <c r="R32" s="21">
        <v>0</v>
      </c>
      <c r="S32" s="2"/>
    </row>
    <row r="33" spans="1:19" s="9" customFormat="1" x14ac:dyDescent="0.2">
      <c r="A33" s="7">
        <v>24</v>
      </c>
      <c r="B33" s="18"/>
      <c r="C33" s="108"/>
      <c r="D33" s="76"/>
      <c r="E33" s="108"/>
      <c r="F33" s="80"/>
      <c r="G33" s="114"/>
      <c r="H33" s="29" t="s">
        <v>20</v>
      </c>
      <c r="I33" s="29" t="s">
        <v>19</v>
      </c>
      <c r="J33" s="107"/>
      <c r="K33" s="109"/>
      <c r="L33" s="32">
        <v>0</v>
      </c>
      <c r="M33" s="32"/>
      <c r="N33" s="109"/>
      <c r="O33" s="57">
        <f t="shared" si="0"/>
        <v>0</v>
      </c>
      <c r="P33" s="25"/>
      <c r="Q33" s="110"/>
      <c r="R33" s="21">
        <v>0</v>
      </c>
      <c r="S33" s="2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  <mergeCell ref="A6:A8"/>
    <mergeCell ref="B6:C6"/>
    <mergeCell ref="D6:G6"/>
    <mergeCell ref="H6:H8"/>
    <mergeCell ref="I6:I8"/>
  </mergeCells>
  <pageMargins left="0.7" right="0.7" top="0.75" bottom="0.75" header="0.3" footer="0.3"/>
</worksheet>
</file>

<file path=xl/worksheets/sheet2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98D196-06EB-4C03-9B9C-1A918B6740FA}">
  <dimension ref="A1:AC33"/>
  <sheetViews>
    <sheetView workbookViewId="0">
      <selection sqref="A1:XFD1048576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/>
      <c r="C10" s="108"/>
      <c r="D10" s="76"/>
      <c r="E10" s="108"/>
      <c r="F10" s="80"/>
      <c r="G10" s="79"/>
      <c r="H10" s="29" t="s">
        <v>20</v>
      </c>
      <c r="I10" s="29" t="s">
        <v>19</v>
      </c>
      <c r="J10" s="107"/>
      <c r="K10" s="109"/>
      <c r="L10" s="32">
        <v>0</v>
      </c>
      <c r="M10" s="32"/>
      <c r="N10" s="109"/>
      <c r="O10" s="57">
        <f t="shared" ref="O10:O33" si="0">G10</f>
        <v>0</v>
      </c>
      <c r="P10" s="25"/>
      <c r="Q10" s="110"/>
      <c r="R10" s="21">
        <v>0</v>
      </c>
      <c r="S10" s="2"/>
    </row>
    <row r="11" spans="1:29" s="9" customFormat="1" x14ac:dyDescent="0.2">
      <c r="A11" s="7">
        <v>2</v>
      </c>
      <c r="B11" s="18"/>
      <c r="C11" s="108"/>
      <c r="D11" s="76"/>
      <c r="E11" s="108"/>
      <c r="F11" s="78"/>
      <c r="G11" s="79"/>
      <c r="H11" s="29" t="s">
        <v>20</v>
      </c>
      <c r="I11" s="29" t="s">
        <v>19</v>
      </c>
      <c r="J11" s="107"/>
      <c r="K11" s="109"/>
      <c r="L11" s="32">
        <v>0</v>
      </c>
      <c r="M11" s="32"/>
      <c r="N11" s="109"/>
      <c r="O11" s="57">
        <f t="shared" si="0"/>
        <v>0</v>
      </c>
      <c r="P11" s="25"/>
      <c r="Q11" s="110"/>
      <c r="R11" s="21">
        <v>0</v>
      </c>
      <c r="S11" s="2"/>
    </row>
    <row r="12" spans="1:29" s="9" customFormat="1" x14ac:dyDescent="0.2">
      <c r="A12" s="7">
        <v>3</v>
      </c>
      <c r="B12" s="18"/>
      <c r="C12" s="108"/>
      <c r="D12" s="76"/>
      <c r="E12" s="108"/>
      <c r="F12" s="78"/>
      <c r="G12" s="79"/>
      <c r="H12" s="29" t="s">
        <v>20</v>
      </c>
      <c r="I12" s="29" t="s">
        <v>19</v>
      </c>
      <c r="J12" s="107"/>
      <c r="K12" s="109"/>
      <c r="L12" s="32">
        <v>0</v>
      </c>
      <c r="M12" s="32"/>
      <c r="N12" s="109"/>
      <c r="O12" s="57">
        <f t="shared" si="0"/>
        <v>0</v>
      </c>
      <c r="P12" s="25"/>
      <c r="Q12" s="110"/>
      <c r="R12" s="21">
        <v>0</v>
      </c>
      <c r="S12" s="2"/>
    </row>
    <row r="13" spans="1:29" s="9" customFormat="1" x14ac:dyDescent="0.2">
      <c r="A13" s="7">
        <v>4</v>
      </c>
      <c r="B13" s="18"/>
      <c r="C13" s="108"/>
      <c r="D13" s="76"/>
      <c r="E13" s="108"/>
      <c r="F13" s="78"/>
      <c r="G13" s="79"/>
      <c r="H13" s="29" t="s">
        <v>20</v>
      </c>
      <c r="I13" s="29" t="s">
        <v>19</v>
      </c>
      <c r="J13" s="107"/>
      <c r="K13" s="109"/>
      <c r="L13" s="32">
        <v>0</v>
      </c>
      <c r="M13" s="32"/>
      <c r="N13" s="109"/>
      <c r="O13" s="57">
        <f t="shared" si="0"/>
        <v>0</v>
      </c>
      <c r="P13" s="25"/>
      <c r="Q13" s="110"/>
      <c r="R13" s="21">
        <v>0</v>
      </c>
      <c r="S13" s="2"/>
    </row>
    <row r="14" spans="1:29" s="9" customFormat="1" x14ac:dyDescent="0.2">
      <c r="A14" s="7">
        <v>5</v>
      </c>
      <c r="B14" s="18"/>
      <c r="C14" s="108"/>
      <c r="D14" s="76"/>
      <c r="E14" s="108"/>
      <c r="F14" s="78"/>
      <c r="G14" s="79"/>
      <c r="H14" s="29" t="s">
        <v>20</v>
      </c>
      <c r="I14" s="29" t="s">
        <v>19</v>
      </c>
      <c r="J14" s="107"/>
      <c r="K14" s="109"/>
      <c r="L14" s="32">
        <v>0</v>
      </c>
      <c r="M14" s="32"/>
      <c r="N14" s="109"/>
      <c r="O14" s="57">
        <f t="shared" si="0"/>
        <v>0</v>
      </c>
      <c r="P14" s="25"/>
      <c r="Q14" s="110"/>
      <c r="R14" s="21">
        <v>0</v>
      </c>
      <c r="S14" s="2"/>
    </row>
    <row r="15" spans="1:29" s="9" customFormat="1" x14ac:dyDescent="0.2">
      <c r="A15" s="7">
        <v>6</v>
      </c>
      <c r="B15" s="18"/>
      <c r="C15" s="108"/>
      <c r="D15" s="76"/>
      <c r="E15" s="108"/>
      <c r="F15" s="78"/>
      <c r="G15" s="79"/>
      <c r="H15" s="29" t="s">
        <v>20</v>
      </c>
      <c r="I15" s="29" t="s">
        <v>19</v>
      </c>
      <c r="J15" s="107"/>
      <c r="K15" s="109"/>
      <c r="L15" s="32">
        <v>0</v>
      </c>
      <c r="M15" s="32"/>
      <c r="N15" s="109"/>
      <c r="O15" s="57">
        <f t="shared" si="0"/>
        <v>0</v>
      </c>
      <c r="P15" s="25"/>
      <c r="Q15" s="110"/>
      <c r="R15" s="21">
        <v>0</v>
      </c>
      <c r="S15" s="2"/>
    </row>
    <row r="16" spans="1:29" s="9" customFormat="1" x14ac:dyDescent="0.2">
      <c r="A16" s="7">
        <v>7</v>
      </c>
      <c r="B16" s="18"/>
      <c r="C16" s="108"/>
      <c r="D16" s="76"/>
      <c r="E16" s="108"/>
      <c r="F16" s="78"/>
      <c r="G16" s="79"/>
      <c r="H16" s="29" t="s">
        <v>20</v>
      </c>
      <c r="I16" s="29" t="s">
        <v>19</v>
      </c>
      <c r="J16" s="107"/>
      <c r="K16" s="109"/>
      <c r="L16" s="32">
        <v>0</v>
      </c>
      <c r="M16" s="32"/>
      <c r="N16" s="109"/>
      <c r="O16" s="57">
        <f t="shared" si="0"/>
        <v>0</v>
      </c>
      <c r="P16" s="25"/>
      <c r="Q16" s="110"/>
      <c r="R16" s="21">
        <v>0</v>
      </c>
      <c r="S16" s="2"/>
    </row>
    <row r="17" spans="1:19" s="9" customFormat="1" x14ac:dyDescent="0.2">
      <c r="A17" s="7">
        <v>8</v>
      </c>
      <c r="B17" s="18"/>
      <c r="C17" s="108"/>
      <c r="D17" s="76"/>
      <c r="E17" s="108"/>
      <c r="F17" s="78"/>
      <c r="G17" s="79"/>
      <c r="H17" s="29" t="s">
        <v>20</v>
      </c>
      <c r="I17" s="29" t="s">
        <v>19</v>
      </c>
      <c r="J17" s="107"/>
      <c r="K17" s="109"/>
      <c r="L17" s="32">
        <v>0</v>
      </c>
      <c r="M17" s="32"/>
      <c r="N17" s="109"/>
      <c r="O17" s="57">
        <f t="shared" si="0"/>
        <v>0</v>
      </c>
      <c r="P17" s="25"/>
      <c r="Q17" s="110"/>
      <c r="R17" s="21">
        <v>0</v>
      </c>
      <c r="S17" s="2"/>
    </row>
    <row r="18" spans="1:19" s="9" customFormat="1" x14ac:dyDescent="0.2">
      <c r="A18" s="7">
        <v>9</v>
      </c>
      <c r="B18" s="18"/>
      <c r="C18" s="108"/>
      <c r="D18" s="76"/>
      <c r="E18" s="108"/>
      <c r="F18" s="78"/>
      <c r="G18" s="79"/>
      <c r="H18" s="29" t="s">
        <v>20</v>
      </c>
      <c r="I18" s="29" t="s">
        <v>19</v>
      </c>
      <c r="J18" s="107"/>
      <c r="K18" s="109"/>
      <c r="L18" s="32">
        <v>0</v>
      </c>
      <c r="M18" s="32"/>
      <c r="N18" s="109"/>
      <c r="O18" s="57">
        <f t="shared" si="0"/>
        <v>0</v>
      </c>
      <c r="P18" s="25"/>
      <c r="Q18" s="110"/>
      <c r="R18" s="21">
        <v>0</v>
      </c>
      <c r="S18" s="2"/>
    </row>
    <row r="19" spans="1:19" s="9" customFormat="1" x14ac:dyDescent="0.2">
      <c r="A19" s="7">
        <v>10</v>
      </c>
      <c r="B19" s="18"/>
      <c r="C19" s="108"/>
      <c r="D19" s="76"/>
      <c r="E19" s="108"/>
      <c r="F19" s="78"/>
      <c r="G19" s="79"/>
      <c r="H19" s="29" t="s">
        <v>20</v>
      </c>
      <c r="I19" s="29" t="s">
        <v>19</v>
      </c>
      <c r="J19" s="107"/>
      <c r="K19" s="109"/>
      <c r="L19" s="32">
        <v>0</v>
      </c>
      <c r="M19" s="32"/>
      <c r="N19" s="109"/>
      <c r="O19" s="57">
        <f t="shared" si="0"/>
        <v>0</v>
      </c>
      <c r="P19" s="25"/>
      <c r="Q19" s="110"/>
      <c r="R19" s="21">
        <v>0</v>
      </c>
      <c r="S19" s="2"/>
    </row>
    <row r="20" spans="1:19" s="9" customFormat="1" x14ac:dyDescent="0.2">
      <c r="A20" s="7">
        <v>11</v>
      </c>
      <c r="B20" s="18"/>
      <c r="C20" s="108"/>
      <c r="D20" s="76"/>
      <c r="E20" s="108"/>
      <c r="F20" s="78"/>
      <c r="G20" s="79"/>
      <c r="H20" s="29" t="s">
        <v>20</v>
      </c>
      <c r="I20" s="29" t="s">
        <v>19</v>
      </c>
      <c r="J20" s="107"/>
      <c r="K20" s="109"/>
      <c r="L20" s="32">
        <v>0</v>
      </c>
      <c r="M20" s="32"/>
      <c r="N20" s="109"/>
      <c r="O20" s="57">
        <f t="shared" si="0"/>
        <v>0</v>
      </c>
      <c r="P20" s="25"/>
      <c r="Q20" s="110"/>
      <c r="R20" s="21">
        <v>0</v>
      </c>
      <c r="S20" s="2"/>
    </row>
    <row r="21" spans="1:19" s="9" customFormat="1" x14ac:dyDescent="0.2">
      <c r="A21" s="7">
        <v>12</v>
      </c>
      <c r="B21" s="18"/>
      <c r="C21" s="108"/>
      <c r="D21" s="76"/>
      <c r="E21" s="108"/>
      <c r="F21" s="78"/>
      <c r="G21" s="79"/>
      <c r="H21" s="29" t="s">
        <v>20</v>
      </c>
      <c r="I21" s="29" t="s">
        <v>19</v>
      </c>
      <c r="J21" s="107"/>
      <c r="K21" s="109"/>
      <c r="L21" s="32">
        <v>0</v>
      </c>
      <c r="M21" s="32"/>
      <c r="N21" s="109"/>
      <c r="O21" s="57">
        <f t="shared" si="0"/>
        <v>0</v>
      </c>
      <c r="P21" s="25"/>
      <c r="Q21" s="110"/>
      <c r="R21" s="21">
        <v>0</v>
      </c>
      <c r="S21" s="2"/>
    </row>
    <row r="22" spans="1:19" s="9" customFormat="1" x14ac:dyDescent="0.2">
      <c r="A22" s="7">
        <v>13</v>
      </c>
      <c r="B22" s="18"/>
      <c r="C22" s="108"/>
      <c r="D22" s="76"/>
      <c r="E22" s="108"/>
      <c r="F22" s="78"/>
      <c r="G22" s="79"/>
      <c r="H22" s="29" t="s">
        <v>20</v>
      </c>
      <c r="I22" s="29" t="s">
        <v>19</v>
      </c>
      <c r="J22" s="107"/>
      <c r="K22" s="109"/>
      <c r="L22" s="32">
        <v>0</v>
      </c>
      <c r="M22" s="32"/>
      <c r="N22" s="109"/>
      <c r="O22" s="57">
        <f t="shared" si="0"/>
        <v>0</v>
      </c>
      <c r="P22" s="25"/>
      <c r="Q22" s="110"/>
      <c r="R22" s="21">
        <v>0</v>
      </c>
      <c r="S22" s="2"/>
    </row>
    <row r="23" spans="1:19" s="9" customFormat="1" x14ac:dyDescent="0.2">
      <c r="A23" s="7">
        <v>14</v>
      </c>
      <c r="B23" s="18"/>
      <c r="C23" s="108"/>
      <c r="D23" s="76"/>
      <c r="E23" s="108"/>
      <c r="F23" s="78"/>
      <c r="G23" s="79"/>
      <c r="H23" s="29" t="s">
        <v>20</v>
      </c>
      <c r="I23" s="29" t="s">
        <v>19</v>
      </c>
      <c r="J23" s="107"/>
      <c r="K23" s="109"/>
      <c r="L23" s="32">
        <v>0</v>
      </c>
      <c r="M23" s="32"/>
      <c r="N23" s="109"/>
      <c r="O23" s="57">
        <f t="shared" si="0"/>
        <v>0</v>
      </c>
      <c r="P23" s="25"/>
      <c r="Q23" s="110"/>
      <c r="R23" s="21">
        <v>0</v>
      </c>
      <c r="S23" s="2"/>
    </row>
    <row r="24" spans="1:19" s="9" customFormat="1" x14ac:dyDescent="0.2">
      <c r="A24" s="7">
        <v>15</v>
      </c>
      <c r="B24" s="18"/>
      <c r="C24" s="108"/>
      <c r="D24" s="76"/>
      <c r="E24" s="108"/>
      <c r="F24" s="78"/>
      <c r="G24" s="79"/>
      <c r="H24" s="29" t="s">
        <v>20</v>
      </c>
      <c r="I24" s="29" t="s">
        <v>19</v>
      </c>
      <c r="J24" s="107"/>
      <c r="K24" s="109"/>
      <c r="L24" s="32">
        <v>0</v>
      </c>
      <c r="M24" s="32"/>
      <c r="N24" s="109"/>
      <c r="O24" s="57">
        <f t="shared" si="0"/>
        <v>0</v>
      </c>
      <c r="P24" s="25"/>
      <c r="Q24" s="110"/>
      <c r="R24" s="21">
        <v>0</v>
      </c>
      <c r="S24" s="2"/>
    </row>
    <row r="25" spans="1:19" s="9" customFormat="1" x14ac:dyDescent="0.2">
      <c r="A25" s="7">
        <v>16</v>
      </c>
      <c r="B25" s="18"/>
      <c r="C25" s="108"/>
      <c r="D25" s="76"/>
      <c r="E25" s="108"/>
      <c r="F25" s="78"/>
      <c r="G25" s="79"/>
      <c r="H25" s="29" t="s">
        <v>20</v>
      </c>
      <c r="I25" s="29" t="s">
        <v>19</v>
      </c>
      <c r="J25" s="107"/>
      <c r="K25" s="109"/>
      <c r="L25" s="32">
        <v>0</v>
      </c>
      <c r="M25" s="32"/>
      <c r="N25" s="109"/>
      <c r="O25" s="57">
        <f t="shared" si="0"/>
        <v>0</v>
      </c>
      <c r="P25" s="25"/>
      <c r="Q25" s="110"/>
      <c r="R25" s="21">
        <v>0</v>
      </c>
      <c r="S25" s="2"/>
    </row>
    <row r="26" spans="1:19" s="9" customFormat="1" x14ac:dyDescent="0.2">
      <c r="A26" s="7">
        <v>17</v>
      </c>
      <c r="B26" s="18"/>
      <c r="C26" s="108"/>
      <c r="D26" s="76"/>
      <c r="E26" s="108"/>
      <c r="F26" s="78"/>
      <c r="G26" s="79"/>
      <c r="H26" s="29" t="s">
        <v>20</v>
      </c>
      <c r="I26" s="29" t="s">
        <v>19</v>
      </c>
      <c r="J26" s="107"/>
      <c r="K26" s="109"/>
      <c r="L26" s="32">
        <v>0</v>
      </c>
      <c r="M26" s="32"/>
      <c r="N26" s="109"/>
      <c r="O26" s="57">
        <f t="shared" si="0"/>
        <v>0</v>
      </c>
      <c r="P26" s="25"/>
      <c r="Q26" s="110"/>
      <c r="R26" s="21">
        <v>0</v>
      </c>
      <c r="S26" s="2"/>
    </row>
    <row r="27" spans="1:19" s="9" customFormat="1" x14ac:dyDescent="0.2">
      <c r="A27" s="7">
        <v>18</v>
      </c>
      <c r="B27" s="18"/>
      <c r="C27" s="108"/>
      <c r="D27" s="76"/>
      <c r="E27" s="108"/>
      <c r="F27" s="78"/>
      <c r="G27" s="79"/>
      <c r="H27" s="29" t="s">
        <v>20</v>
      </c>
      <c r="I27" s="29" t="s">
        <v>19</v>
      </c>
      <c r="J27" s="107"/>
      <c r="K27" s="109"/>
      <c r="L27" s="32">
        <v>0</v>
      </c>
      <c r="M27" s="32"/>
      <c r="N27" s="109"/>
      <c r="O27" s="57">
        <f t="shared" si="0"/>
        <v>0</v>
      </c>
      <c r="P27" s="25"/>
      <c r="Q27" s="110"/>
      <c r="R27" s="21">
        <v>0</v>
      </c>
      <c r="S27" s="2"/>
    </row>
    <row r="28" spans="1:19" s="9" customFormat="1" x14ac:dyDescent="0.2">
      <c r="A28" s="7">
        <v>19</v>
      </c>
      <c r="B28" s="18"/>
      <c r="C28" s="108"/>
      <c r="D28" s="76"/>
      <c r="E28" s="108"/>
      <c r="F28" s="78"/>
      <c r="G28" s="79"/>
      <c r="H28" s="29" t="s">
        <v>20</v>
      </c>
      <c r="I28" s="29" t="s">
        <v>19</v>
      </c>
      <c r="J28" s="107"/>
      <c r="K28" s="109"/>
      <c r="L28" s="32">
        <v>0</v>
      </c>
      <c r="M28" s="32"/>
      <c r="N28" s="109"/>
      <c r="O28" s="57">
        <f t="shared" si="0"/>
        <v>0</v>
      </c>
      <c r="P28" s="25"/>
      <c r="Q28" s="110"/>
      <c r="R28" s="21">
        <v>0</v>
      </c>
      <c r="S28" s="2"/>
    </row>
    <row r="29" spans="1:19" s="9" customFormat="1" x14ac:dyDescent="0.2">
      <c r="A29" s="7">
        <v>20</v>
      </c>
      <c r="B29" s="18"/>
      <c r="C29" s="108"/>
      <c r="D29" s="76"/>
      <c r="E29" s="108"/>
      <c r="F29" s="78"/>
      <c r="G29" s="79"/>
      <c r="H29" s="29" t="s">
        <v>20</v>
      </c>
      <c r="I29" s="29" t="s">
        <v>19</v>
      </c>
      <c r="J29" s="107"/>
      <c r="K29" s="109"/>
      <c r="L29" s="32">
        <v>0</v>
      </c>
      <c r="M29" s="32"/>
      <c r="N29" s="109"/>
      <c r="O29" s="57">
        <f t="shared" si="0"/>
        <v>0</v>
      </c>
      <c r="P29" s="25"/>
      <c r="Q29" s="110"/>
      <c r="R29" s="21">
        <v>0</v>
      </c>
      <c r="S29" s="2"/>
    </row>
    <row r="30" spans="1:19" s="9" customFormat="1" x14ac:dyDescent="0.2">
      <c r="A30" s="7">
        <v>21</v>
      </c>
      <c r="B30" s="18"/>
      <c r="C30" s="108"/>
      <c r="D30" s="76"/>
      <c r="E30" s="108"/>
      <c r="F30" s="78"/>
      <c r="G30" s="79"/>
      <c r="H30" s="29" t="s">
        <v>20</v>
      </c>
      <c r="I30" s="29" t="s">
        <v>19</v>
      </c>
      <c r="J30" s="107"/>
      <c r="K30" s="109"/>
      <c r="L30" s="32">
        <v>0</v>
      </c>
      <c r="M30" s="32"/>
      <c r="N30" s="109"/>
      <c r="O30" s="57">
        <f t="shared" si="0"/>
        <v>0</v>
      </c>
      <c r="P30" s="25"/>
      <c r="Q30" s="110"/>
      <c r="R30" s="21">
        <v>0</v>
      </c>
      <c r="S30" s="2"/>
    </row>
    <row r="31" spans="1:19" s="9" customFormat="1" x14ac:dyDescent="0.2">
      <c r="A31" s="7">
        <v>22</v>
      </c>
      <c r="B31" s="18"/>
      <c r="C31" s="108"/>
      <c r="D31" s="76"/>
      <c r="E31" s="108"/>
      <c r="F31" s="78"/>
      <c r="G31" s="79"/>
      <c r="H31" s="29" t="s">
        <v>20</v>
      </c>
      <c r="I31" s="29" t="s">
        <v>19</v>
      </c>
      <c r="J31" s="107"/>
      <c r="K31" s="109"/>
      <c r="L31" s="32">
        <v>0</v>
      </c>
      <c r="M31" s="32"/>
      <c r="N31" s="109"/>
      <c r="O31" s="57">
        <f t="shared" si="0"/>
        <v>0</v>
      </c>
      <c r="P31" s="25"/>
      <c r="Q31" s="110"/>
      <c r="R31" s="21">
        <v>0</v>
      </c>
      <c r="S31" s="2"/>
    </row>
    <row r="32" spans="1:19" s="9" customFormat="1" x14ac:dyDescent="0.2">
      <c r="A32" s="7">
        <v>23</v>
      </c>
      <c r="B32" s="18"/>
      <c r="C32" s="108"/>
      <c r="D32" s="76"/>
      <c r="E32" s="108"/>
      <c r="F32" s="78"/>
      <c r="G32" s="79"/>
      <c r="H32" s="29" t="s">
        <v>20</v>
      </c>
      <c r="I32" s="29" t="s">
        <v>19</v>
      </c>
      <c r="J32" s="107"/>
      <c r="K32" s="109"/>
      <c r="L32" s="32">
        <v>0</v>
      </c>
      <c r="M32" s="32"/>
      <c r="N32" s="109"/>
      <c r="O32" s="57">
        <f t="shared" si="0"/>
        <v>0</v>
      </c>
      <c r="P32" s="25"/>
      <c r="Q32" s="110"/>
      <c r="R32" s="21">
        <v>0</v>
      </c>
      <c r="S32" s="2"/>
    </row>
    <row r="33" spans="1:19" s="9" customFormat="1" x14ac:dyDescent="0.2">
      <c r="A33" s="7">
        <v>24</v>
      </c>
      <c r="B33" s="18"/>
      <c r="C33" s="108"/>
      <c r="D33" s="76"/>
      <c r="E33" s="108"/>
      <c r="F33" s="80"/>
      <c r="G33" s="114"/>
      <c r="H33" s="29" t="s">
        <v>20</v>
      </c>
      <c r="I33" s="29" t="s">
        <v>19</v>
      </c>
      <c r="J33" s="107"/>
      <c r="K33" s="109"/>
      <c r="L33" s="32">
        <v>0</v>
      </c>
      <c r="M33" s="32"/>
      <c r="N33" s="109"/>
      <c r="O33" s="57">
        <f t="shared" si="0"/>
        <v>0</v>
      </c>
      <c r="P33" s="25"/>
      <c r="Q33" s="110"/>
      <c r="R33" s="21">
        <v>0</v>
      </c>
      <c r="S33" s="2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  <mergeCell ref="A6:A8"/>
    <mergeCell ref="B6:C6"/>
    <mergeCell ref="D6:G6"/>
    <mergeCell ref="H6:H8"/>
    <mergeCell ref="I6:I8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2:AC15"/>
  <sheetViews>
    <sheetView workbookViewId="0">
      <selection sqref="A1:IV65536"/>
    </sheetView>
  </sheetViews>
  <sheetFormatPr defaultRowHeight="20.100000000000001" customHeight="1" x14ac:dyDescent="0.2"/>
  <cols>
    <col min="1" max="1" width="4.5703125" style="10" customWidth="1"/>
    <col min="2" max="2" width="9.7109375" style="6" customWidth="1"/>
    <col min="3" max="3" width="12.42578125" style="6" customWidth="1"/>
    <col min="4" max="4" width="14.42578125" style="6" customWidth="1"/>
    <col min="5" max="5" width="14.28515625" style="6" customWidth="1"/>
    <col min="6" max="6" width="20.140625" style="6" customWidth="1"/>
    <col min="7" max="7" width="12.42578125" style="6" customWidth="1"/>
    <col min="8" max="8" width="9.85546875" style="6" customWidth="1"/>
    <col min="9" max="9" width="15" style="6" customWidth="1"/>
    <col min="10" max="10" width="30.140625" style="6" customWidth="1"/>
    <col min="11" max="11" width="13.28515625" style="6" customWidth="1"/>
    <col min="12" max="13" width="9.28515625" style="6" customWidth="1"/>
    <col min="14" max="14" width="10.42578125" style="6" customWidth="1"/>
    <col min="15" max="15" width="11.85546875" style="6" customWidth="1"/>
    <col min="16" max="16" width="11.28515625" style="6" customWidth="1"/>
    <col min="17" max="17" width="12.42578125" style="6" customWidth="1"/>
    <col min="18" max="18" width="8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0.100000000000001" customHeight="1" x14ac:dyDescent="0.2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39" customHeight="1" x14ac:dyDescent="0.2">
      <c r="A10" s="27">
        <v>1</v>
      </c>
      <c r="B10" s="18">
        <v>40365</v>
      </c>
      <c r="C10" s="19" t="s">
        <v>406</v>
      </c>
      <c r="D10" s="18">
        <v>227314458</v>
      </c>
      <c r="E10" s="19" t="s">
        <v>382</v>
      </c>
      <c r="F10" s="29" t="s">
        <v>156</v>
      </c>
      <c r="G10" s="20">
        <v>5190</v>
      </c>
      <c r="H10" s="18" t="s">
        <v>20</v>
      </c>
      <c r="I10" s="18" t="s">
        <v>19</v>
      </c>
      <c r="J10" s="11" t="s">
        <v>407</v>
      </c>
      <c r="K10" s="19" t="s">
        <v>382</v>
      </c>
      <c r="L10" s="21">
        <v>0</v>
      </c>
      <c r="M10" s="21">
        <v>3358</v>
      </c>
      <c r="N10" s="19" t="s">
        <v>408</v>
      </c>
      <c r="O10" s="22">
        <f t="shared" ref="O10:O15" si="0">G10</f>
        <v>5190</v>
      </c>
      <c r="P10" s="21">
        <v>4122</v>
      </c>
      <c r="Q10" s="23" t="s">
        <v>409</v>
      </c>
      <c r="R10" s="21">
        <v>0</v>
      </c>
      <c r="S10" s="2"/>
    </row>
    <row r="11" spans="1:29" ht="49.5" hidden="1" customHeight="1" x14ac:dyDescent="0.2">
      <c r="A11" s="14"/>
      <c r="B11" s="14"/>
      <c r="C11" s="15"/>
      <c r="D11" s="15"/>
      <c r="E11" s="15"/>
      <c r="F11" s="29" t="s">
        <v>156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29" ht="33" customHeight="1" x14ac:dyDescent="0.2">
      <c r="A12" s="14">
        <v>2</v>
      </c>
      <c r="B12" s="14">
        <v>40364</v>
      </c>
      <c r="C12" s="24" t="s">
        <v>382</v>
      </c>
      <c r="D12" s="14">
        <v>227314453</v>
      </c>
      <c r="E12" s="24" t="s">
        <v>382</v>
      </c>
      <c r="F12" s="29" t="s">
        <v>156</v>
      </c>
      <c r="G12" s="14">
        <v>2550</v>
      </c>
      <c r="H12" s="18" t="s">
        <v>20</v>
      </c>
      <c r="I12" s="18" t="s">
        <v>19</v>
      </c>
      <c r="J12" s="11" t="s">
        <v>411</v>
      </c>
      <c r="K12" s="24" t="s">
        <v>382</v>
      </c>
      <c r="L12" s="14">
        <v>0</v>
      </c>
      <c r="M12" s="25">
        <v>3357</v>
      </c>
      <c r="N12" s="24" t="s">
        <v>409</v>
      </c>
      <c r="O12" s="22">
        <f t="shared" si="0"/>
        <v>2550</v>
      </c>
      <c r="P12" s="21">
        <v>4122</v>
      </c>
      <c r="Q12" s="24" t="s">
        <v>409</v>
      </c>
      <c r="R12" s="14">
        <v>0</v>
      </c>
    </row>
    <row r="13" spans="1:29" ht="28.5" customHeight="1" x14ac:dyDescent="0.2">
      <c r="A13" s="14">
        <v>3</v>
      </c>
      <c r="B13" s="14">
        <v>40366</v>
      </c>
      <c r="C13" s="24" t="s">
        <v>382</v>
      </c>
      <c r="D13" s="15">
        <v>227314461</v>
      </c>
      <c r="E13" s="24" t="s">
        <v>382</v>
      </c>
      <c r="F13" s="29" t="s">
        <v>156</v>
      </c>
      <c r="G13" s="14">
        <v>168</v>
      </c>
      <c r="H13" s="18" t="s">
        <v>20</v>
      </c>
      <c r="I13" s="18" t="s">
        <v>19</v>
      </c>
      <c r="J13" s="18" t="s">
        <v>411</v>
      </c>
      <c r="K13" s="24" t="s">
        <v>382</v>
      </c>
      <c r="L13" s="14">
        <v>0</v>
      </c>
      <c r="M13" s="14">
        <v>3359</v>
      </c>
      <c r="N13" s="24" t="s">
        <v>409</v>
      </c>
      <c r="O13" s="22">
        <f t="shared" si="0"/>
        <v>168</v>
      </c>
      <c r="P13" s="14">
        <v>4122</v>
      </c>
      <c r="Q13" s="24" t="s">
        <v>410</v>
      </c>
      <c r="R13" s="14">
        <v>0</v>
      </c>
    </row>
    <row r="14" spans="1:29" ht="30" customHeight="1" x14ac:dyDescent="0.2">
      <c r="A14" s="14">
        <v>4</v>
      </c>
      <c r="B14" s="14">
        <v>39421</v>
      </c>
      <c r="C14" s="24" t="s">
        <v>342</v>
      </c>
      <c r="D14" s="14">
        <v>34704376</v>
      </c>
      <c r="E14" s="24"/>
      <c r="F14" s="30" t="s">
        <v>135</v>
      </c>
      <c r="G14" s="14">
        <v>8744.9599999999991</v>
      </c>
      <c r="H14" s="18" t="s">
        <v>62</v>
      </c>
      <c r="I14" s="18" t="s">
        <v>19</v>
      </c>
      <c r="J14" s="18" t="s">
        <v>412</v>
      </c>
      <c r="K14" s="24" t="s">
        <v>382</v>
      </c>
      <c r="L14" s="14">
        <v>0</v>
      </c>
      <c r="M14" s="14">
        <v>3360</v>
      </c>
      <c r="N14" s="24" t="s">
        <v>409</v>
      </c>
      <c r="O14" s="22">
        <f t="shared" si="0"/>
        <v>8744.9599999999991</v>
      </c>
      <c r="P14" s="14">
        <v>151</v>
      </c>
      <c r="Q14" s="24" t="s">
        <v>409</v>
      </c>
      <c r="R14" s="14">
        <v>0</v>
      </c>
    </row>
    <row r="15" spans="1:29" ht="23.25" customHeight="1" x14ac:dyDescent="0.2">
      <c r="A15" s="15">
        <v>5</v>
      </c>
      <c r="B15" s="14">
        <v>40337</v>
      </c>
      <c r="C15" s="24" t="s">
        <v>382</v>
      </c>
      <c r="D15" s="25">
        <v>22015018</v>
      </c>
      <c r="E15" s="24" t="s">
        <v>380</v>
      </c>
      <c r="F15" s="30" t="s">
        <v>413</v>
      </c>
      <c r="G15" s="14">
        <v>1320</v>
      </c>
      <c r="H15" s="18" t="s">
        <v>62</v>
      </c>
      <c r="I15" s="18" t="s">
        <v>19</v>
      </c>
      <c r="J15" s="18" t="s">
        <v>414</v>
      </c>
      <c r="K15" s="24" t="s">
        <v>415</v>
      </c>
      <c r="L15" s="14">
        <v>0</v>
      </c>
      <c r="M15" s="14">
        <v>3361</v>
      </c>
      <c r="N15" s="24" t="s">
        <v>409</v>
      </c>
      <c r="O15" s="22">
        <f t="shared" si="0"/>
        <v>1320</v>
      </c>
      <c r="P15" s="14">
        <v>152</v>
      </c>
      <c r="Q15" s="24" t="s">
        <v>409</v>
      </c>
      <c r="R15" s="14">
        <v>0</v>
      </c>
    </row>
  </sheetData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ageMargins left="0.7" right="0.7" top="0.75" bottom="0.75" header="0.3" footer="0.3"/>
</worksheet>
</file>

<file path=xl/worksheets/sheet2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9F5122-9AFE-4DF9-9912-20164EB53312}">
  <dimension ref="A1:AC33"/>
  <sheetViews>
    <sheetView workbookViewId="0">
      <selection sqref="A1:XFD1048576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/>
      <c r="C10" s="108"/>
      <c r="D10" s="76"/>
      <c r="E10" s="108"/>
      <c r="F10" s="80"/>
      <c r="G10" s="79"/>
      <c r="H10" s="29" t="s">
        <v>20</v>
      </c>
      <c r="I10" s="29" t="s">
        <v>19</v>
      </c>
      <c r="J10" s="107"/>
      <c r="K10" s="109"/>
      <c r="L10" s="32">
        <v>0</v>
      </c>
      <c r="M10" s="32"/>
      <c r="N10" s="109"/>
      <c r="O10" s="57">
        <f t="shared" ref="O10:O33" si="0">G10</f>
        <v>0</v>
      </c>
      <c r="P10" s="25"/>
      <c r="Q10" s="110"/>
      <c r="R10" s="21">
        <v>0</v>
      </c>
      <c r="S10" s="2"/>
    </row>
    <row r="11" spans="1:29" s="9" customFormat="1" x14ac:dyDescent="0.2">
      <c r="A11" s="7">
        <v>2</v>
      </c>
      <c r="B11" s="18"/>
      <c r="C11" s="108"/>
      <c r="D11" s="76"/>
      <c r="E11" s="108"/>
      <c r="F11" s="78"/>
      <c r="G11" s="79"/>
      <c r="H11" s="29" t="s">
        <v>20</v>
      </c>
      <c r="I11" s="29" t="s">
        <v>19</v>
      </c>
      <c r="J11" s="107"/>
      <c r="K11" s="109"/>
      <c r="L11" s="32">
        <v>0</v>
      </c>
      <c r="M11" s="32"/>
      <c r="N11" s="109"/>
      <c r="O11" s="57">
        <f t="shared" si="0"/>
        <v>0</v>
      </c>
      <c r="P11" s="25"/>
      <c r="Q11" s="110"/>
      <c r="R11" s="21">
        <v>0</v>
      </c>
      <c r="S11" s="2"/>
    </row>
    <row r="12" spans="1:29" s="9" customFormat="1" x14ac:dyDescent="0.2">
      <c r="A12" s="7">
        <v>3</v>
      </c>
      <c r="B12" s="18"/>
      <c r="C12" s="108"/>
      <c r="D12" s="76"/>
      <c r="E12" s="108"/>
      <c r="F12" s="78"/>
      <c r="G12" s="79"/>
      <c r="H12" s="29" t="s">
        <v>20</v>
      </c>
      <c r="I12" s="29" t="s">
        <v>19</v>
      </c>
      <c r="J12" s="107"/>
      <c r="K12" s="109"/>
      <c r="L12" s="32">
        <v>0</v>
      </c>
      <c r="M12" s="32"/>
      <c r="N12" s="109"/>
      <c r="O12" s="57">
        <f t="shared" si="0"/>
        <v>0</v>
      </c>
      <c r="P12" s="25"/>
      <c r="Q12" s="110"/>
      <c r="R12" s="21">
        <v>0</v>
      </c>
      <c r="S12" s="2"/>
    </row>
    <row r="13" spans="1:29" s="9" customFormat="1" x14ac:dyDescent="0.2">
      <c r="A13" s="7">
        <v>4</v>
      </c>
      <c r="B13" s="18"/>
      <c r="C13" s="108"/>
      <c r="D13" s="76"/>
      <c r="E13" s="108"/>
      <c r="F13" s="78"/>
      <c r="G13" s="79"/>
      <c r="H13" s="29" t="s">
        <v>20</v>
      </c>
      <c r="I13" s="29" t="s">
        <v>19</v>
      </c>
      <c r="J13" s="107"/>
      <c r="K13" s="109"/>
      <c r="L13" s="32">
        <v>0</v>
      </c>
      <c r="M13" s="32"/>
      <c r="N13" s="109"/>
      <c r="O13" s="57">
        <f t="shared" si="0"/>
        <v>0</v>
      </c>
      <c r="P13" s="25"/>
      <c r="Q13" s="110"/>
      <c r="R13" s="21">
        <v>0</v>
      </c>
      <c r="S13" s="2"/>
    </row>
    <row r="14" spans="1:29" s="9" customFormat="1" x14ac:dyDescent="0.2">
      <c r="A14" s="7">
        <v>5</v>
      </c>
      <c r="B14" s="18"/>
      <c r="C14" s="108"/>
      <c r="D14" s="76"/>
      <c r="E14" s="108"/>
      <c r="F14" s="78"/>
      <c r="G14" s="79"/>
      <c r="H14" s="29" t="s">
        <v>20</v>
      </c>
      <c r="I14" s="29" t="s">
        <v>19</v>
      </c>
      <c r="J14" s="107"/>
      <c r="K14" s="109"/>
      <c r="L14" s="32">
        <v>0</v>
      </c>
      <c r="M14" s="32"/>
      <c r="N14" s="109"/>
      <c r="O14" s="57">
        <f t="shared" si="0"/>
        <v>0</v>
      </c>
      <c r="P14" s="25"/>
      <c r="Q14" s="110"/>
      <c r="R14" s="21">
        <v>0</v>
      </c>
      <c r="S14" s="2"/>
    </row>
    <row r="15" spans="1:29" s="9" customFormat="1" x14ac:dyDescent="0.2">
      <c r="A15" s="7">
        <v>6</v>
      </c>
      <c r="B15" s="18"/>
      <c r="C15" s="108"/>
      <c r="D15" s="76"/>
      <c r="E15" s="108"/>
      <c r="F15" s="78"/>
      <c r="G15" s="79"/>
      <c r="H15" s="29" t="s">
        <v>20</v>
      </c>
      <c r="I15" s="29" t="s">
        <v>19</v>
      </c>
      <c r="J15" s="107"/>
      <c r="K15" s="109"/>
      <c r="L15" s="32">
        <v>0</v>
      </c>
      <c r="M15" s="32"/>
      <c r="N15" s="109"/>
      <c r="O15" s="57">
        <f t="shared" si="0"/>
        <v>0</v>
      </c>
      <c r="P15" s="25"/>
      <c r="Q15" s="110"/>
      <c r="R15" s="21">
        <v>0</v>
      </c>
      <c r="S15" s="2"/>
    </row>
    <row r="16" spans="1:29" s="9" customFormat="1" x14ac:dyDescent="0.2">
      <c r="A16" s="7">
        <v>7</v>
      </c>
      <c r="B16" s="18"/>
      <c r="C16" s="108"/>
      <c r="D16" s="76"/>
      <c r="E16" s="108"/>
      <c r="F16" s="78"/>
      <c r="G16" s="79"/>
      <c r="H16" s="29" t="s">
        <v>20</v>
      </c>
      <c r="I16" s="29" t="s">
        <v>19</v>
      </c>
      <c r="J16" s="107"/>
      <c r="K16" s="109"/>
      <c r="L16" s="32">
        <v>0</v>
      </c>
      <c r="M16" s="32"/>
      <c r="N16" s="109"/>
      <c r="O16" s="57">
        <f t="shared" si="0"/>
        <v>0</v>
      </c>
      <c r="P16" s="25"/>
      <c r="Q16" s="110"/>
      <c r="R16" s="21">
        <v>0</v>
      </c>
      <c r="S16" s="2"/>
    </row>
    <row r="17" spans="1:19" s="9" customFormat="1" x14ac:dyDescent="0.2">
      <c r="A17" s="7">
        <v>8</v>
      </c>
      <c r="B17" s="18"/>
      <c r="C17" s="108"/>
      <c r="D17" s="76"/>
      <c r="E17" s="108"/>
      <c r="F17" s="78"/>
      <c r="G17" s="79"/>
      <c r="H17" s="29" t="s">
        <v>20</v>
      </c>
      <c r="I17" s="29" t="s">
        <v>19</v>
      </c>
      <c r="J17" s="107"/>
      <c r="K17" s="109"/>
      <c r="L17" s="32">
        <v>0</v>
      </c>
      <c r="M17" s="32"/>
      <c r="N17" s="109"/>
      <c r="O17" s="57">
        <f t="shared" si="0"/>
        <v>0</v>
      </c>
      <c r="P17" s="25"/>
      <c r="Q17" s="110"/>
      <c r="R17" s="21">
        <v>0</v>
      </c>
      <c r="S17" s="2"/>
    </row>
    <row r="18" spans="1:19" s="9" customFormat="1" x14ac:dyDescent="0.2">
      <c r="A18" s="7">
        <v>9</v>
      </c>
      <c r="B18" s="18"/>
      <c r="C18" s="108"/>
      <c r="D18" s="76"/>
      <c r="E18" s="108"/>
      <c r="F18" s="78"/>
      <c r="G18" s="79"/>
      <c r="H18" s="29" t="s">
        <v>20</v>
      </c>
      <c r="I18" s="29" t="s">
        <v>19</v>
      </c>
      <c r="J18" s="107"/>
      <c r="K18" s="109"/>
      <c r="L18" s="32">
        <v>0</v>
      </c>
      <c r="M18" s="32"/>
      <c r="N18" s="109"/>
      <c r="O18" s="57">
        <f t="shared" si="0"/>
        <v>0</v>
      </c>
      <c r="P18" s="25"/>
      <c r="Q18" s="110"/>
      <c r="R18" s="21">
        <v>0</v>
      </c>
      <c r="S18" s="2"/>
    </row>
    <row r="19" spans="1:19" s="9" customFormat="1" x14ac:dyDescent="0.2">
      <c r="A19" s="7">
        <v>10</v>
      </c>
      <c r="B19" s="18"/>
      <c r="C19" s="108"/>
      <c r="D19" s="76"/>
      <c r="E19" s="108"/>
      <c r="F19" s="78"/>
      <c r="G19" s="79"/>
      <c r="H19" s="29" t="s">
        <v>20</v>
      </c>
      <c r="I19" s="29" t="s">
        <v>19</v>
      </c>
      <c r="J19" s="107"/>
      <c r="K19" s="109"/>
      <c r="L19" s="32">
        <v>0</v>
      </c>
      <c r="M19" s="32"/>
      <c r="N19" s="109"/>
      <c r="O19" s="57">
        <f t="shared" si="0"/>
        <v>0</v>
      </c>
      <c r="P19" s="25"/>
      <c r="Q19" s="110"/>
      <c r="R19" s="21">
        <v>0</v>
      </c>
      <c r="S19" s="2"/>
    </row>
    <row r="20" spans="1:19" s="9" customFormat="1" x14ac:dyDescent="0.2">
      <c r="A20" s="7">
        <v>11</v>
      </c>
      <c r="B20" s="18"/>
      <c r="C20" s="108"/>
      <c r="D20" s="76"/>
      <c r="E20" s="108"/>
      <c r="F20" s="78"/>
      <c r="G20" s="79"/>
      <c r="H20" s="29" t="s">
        <v>20</v>
      </c>
      <c r="I20" s="29" t="s">
        <v>19</v>
      </c>
      <c r="J20" s="107"/>
      <c r="K20" s="109"/>
      <c r="L20" s="32">
        <v>0</v>
      </c>
      <c r="M20" s="32"/>
      <c r="N20" s="109"/>
      <c r="O20" s="57">
        <f t="shared" si="0"/>
        <v>0</v>
      </c>
      <c r="P20" s="25"/>
      <c r="Q20" s="110"/>
      <c r="R20" s="21">
        <v>0</v>
      </c>
      <c r="S20" s="2"/>
    </row>
    <row r="21" spans="1:19" s="9" customFormat="1" x14ac:dyDescent="0.2">
      <c r="A21" s="7">
        <v>12</v>
      </c>
      <c r="B21" s="18"/>
      <c r="C21" s="108"/>
      <c r="D21" s="76"/>
      <c r="E21" s="108"/>
      <c r="F21" s="78"/>
      <c r="G21" s="79"/>
      <c r="H21" s="29" t="s">
        <v>20</v>
      </c>
      <c r="I21" s="29" t="s">
        <v>19</v>
      </c>
      <c r="J21" s="107"/>
      <c r="K21" s="109"/>
      <c r="L21" s="32">
        <v>0</v>
      </c>
      <c r="M21" s="32"/>
      <c r="N21" s="109"/>
      <c r="O21" s="57">
        <f t="shared" si="0"/>
        <v>0</v>
      </c>
      <c r="P21" s="25"/>
      <c r="Q21" s="110"/>
      <c r="R21" s="21">
        <v>0</v>
      </c>
      <c r="S21" s="2"/>
    </row>
    <row r="22" spans="1:19" s="9" customFormat="1" x14ac:dyDescent="0.2">
      <c r="A22" s="7">
        <v>13</v>
      </c>
      <c r="B22" s="18"/>
      <c r="C22" s="108"/>
      <c r="D22" s="76"/>
      <c r="E22" s="108"/>
      <c r="F22" s="78"/>
      <c r="G22" s="79"/>
      <c r="H22" s="29" t="s">
        <v>20</v>
      </c>
      <c r="I22" s="29" t="s">
        <v>19</v>
      </c>
      <c r="J22" s="107"/>
      <c r="K22" s="109"/>
      <c r="L22" s="32">
        <v>0</v>
      </c>
      <c r="M22" s="32"/>
      <c r="N22" s="109"/>
      <c r="O22" s="57">
        <f t="shared" si="0"/>
        <v>0</v>
      </c>
      <c r="P22" s="25"/>
      <c r="Q22" s="110"/>
      <c r="R22" s="21">
        <v>0</v>
      </c>
      <c r="S22" s="2"/>
    </row>
    <row r="23" spans="1:19" s="9" customFormat="1" x14ac:dyDescent="0.2">
      <c r="A23" s="7">
        <v>14</v>
      </c>
      <c r="B23" s="18"/>
      <c r="C23" s="108"/>
      <c r="D23" s="76"/>
      <c r="E23" s="108"/>
      <c r="F23" s="78"/>
      <c r="G23" s="79"/>
      <c r="H23" s="29" t="s">
        <v>20</v>
      </c>
      <c r="I23" s="29" t="s">
        <v>19</v>
      </c>
      <c r="J23" s="107"/>
      <c r="K23" s="109"/>
      <c r="L23" s="32">
        <v>0</v>
      </c>
      <c r="M23" s="32"/>
      <c r="N23" s="109"/>
      <c r="O23" s="57">
        <f t="shared" si="0"/>
        <v>0</v>
      </c>
      <c r="P23" s="25"/>
      <c r="Q23" s="110"/>
      <c r="R23" s="21">
        <v>0</v>
      </c>
      <c r="S23" s="2"/>
    </row>
    <row r="24" spans="1:19" s="9" customFormat="1" x14ac:dyDescent="0.2">
      <c r="A24" s="7">
        <v>15</v>
      </c>
      <c r="B24" s="18"/>
      <c r="C24" s="108"/>
      <c r="D24" s="76"/>
      <c r="E24" s="108"/>
      <c r="F24" s="78"/>
      <c r="G24" s="79"/>
      <c r="H24" s="29" t="s">
        <v>20</v>
      </c>
      <c r="I24" s="29" t="s">
        <v>19</v>
      </c>
      <c r="J24" s="107"/>
      <c r="K24" s="109"/>
      <c r="L24" s="32">
        <v>0</v>
      </c>
      <c r="M24" s="32"/>
      <c r="N24" s="109"/>
      <c r="O24" s="57">
        <f t="shared" si="0"/>
        <v>0</v>
      </c>
      <c r="P24" s="25"/>
      <c r="Q24" s="110"/>
      <c r="R24" s="21">
        <v>0</v>
      </c>
      <c r="S24" s="2"/>
    </row>
    <row r="25" spans="1:19" s="9" customFormat="1" x14ac:dyDescent="0.2">
      <c r="A25" s="7">
        <v>16</v>
      </c>
      <c r="B25" s="18"/>
      <c r="C25" s="108"/>
      <c r="D25" s="76"/>
      <c r="E25" s="108"/>
      <c r="F25" s="78"/>
      <c r="G25" s="79"/>
      <c r="H25" s="29" t="s">
        <v>20</v>
      </c>
      <c r="I25" s="29" t="s">
        <v>19</v>
      </c>
      <c r="J25" s="107"/>
      <c r="K25" s="109"/>
      <c r="L25" s="32">
        <v>0</v>
      </c>
      <c r="M25" s="32"/>
      <c r="N25" s="109"/>
      <c r="O25" s="57">
        <f t="shared" si="0"/>
        <v>0</v>
      </c>
      <c r="P25" s="25"/>
      <c r="Q25" s="110"/>
      <c r="R25" s="21">
        <v>0</v>
      </c>
      <c r="S25" s="2"/>
    </row>
    <row r="26" spans="1:19" s="9" customFormat="1" x14ac:dyDescent="0.2">
      <c r="A26" s="7">
        <v>17</v>
      </c>
      <c r="B26" s="18"/>
      <c r="C26" s="108"/>
      <c r="D26" s="76"/>
      <c r="E26" s="108"/>
      <c r="F26" s="78"/>
      <c r="G26" s="79"/>
      <c r="H26" s="29" t="s">
        <v>20</v>
      </c>
      <c r="I26" s="29" t="s">
        <v>19</v>
      </c>
      <c r="J26" s="107"/>
      <c r="K26" s="109"/>
      <c r="L26" s="32">
        <v>0</v>
      </c>
      <c r="M26" s="32"/>
      <c r="N26" s="109"/>
      <c r="O26" s="57">
        <f t="shared" si="0"/>
        <v>0</v>
      </c>
      <c r="P26" s="25"/>
      <c r="Q26" s="110"/>
      <c r="R26" s="21">
        <v>0</v>
      </c>
      <c r="S26" s="2"/>
    </row>
    <row r="27" spans="1:19" s="9" customFormat="1" x14ac:dyDescent="0.2">
      <c r="A27" s="7">
        <v>18</v>
      </c>
      <c r="B27" s="18"/>
      <c r="C27" s="108"/>
      <c r="D27" s="76"/>
      <c r="E27" s="108"/>
      <c r="F27" s="78"/>
      <c r="G27" s="79"/>
      <c r="H27" s="29" t="s">
        <v>20</v>
      </c>
      <c r="I27" s="29" t="s">
        <v>19</v>
      </c>
      <c r="J27" s="107"/>
      <c r="K27" s="109"/>
      <c r="L27" s="32">
        <v>0</v>
      </c>
      <c r="M27" s="32"/>
      <c r="N27" s="109"/>
      <c r="O27" s="57">
        <f t="shared" si="0"/>
        <v>0</v>
      </c>
      <c r="P27" s="25"/>
      <c r="Q27" s="110"/>
      <c r="R27" s="21">
        <v>0</v>
      </c>
      <c r="S27" s="2"/>
    </row>
    <row r="28" spans="1:19" s="9" customFormat="1" x14ac:dyDescent="0.2">
      <c r="A28" s="7">
        <v>19</v>
      </c>
      <c r="B28" s="18"/>
      <c r="C28" s="108"/>
      <c r="D28" s="76"/>
      <c r="E28" s="108"/>
      <c r="F28" s="78"/>
      <c r="G28" s="79"/>
      <c r="H28" s="29" t="s">
        <v>20</v>
      </c>
      <c r="I28" s="29" t="s">
        <v>19</v>
      </c>
      <c r="J28" s="107"/>
      <c r="K28" s="109"/>
      <c r="L28" s="32">
        <v>0</v>
      </c>
      <c r="M28" s="32"/>
      <c r="N28" s="109"/>
      <c r="O28" s="57">
        <f t="shared" si="0"/>
        <v>0</v>
      </c>
      <c r="P28" s="25"/>
      <c r="Q28" s="110"/>
      <c r="R28" s="21">
        <v>0</v>
      </c>
      <c r="S28" s="2"/>
    </row>
    <row r="29" spans="1:19" s="9" customFormat="1" x14ac:dyDescent="0.2">
      <c r="A29" s="7">
        <v>20</v>
      </c>
      <c r="B29" s="18"/>
      <c r="C29" s="108"/>
      <c r="D29" s="76"/>
      <c r="E29" s="108"/>
      <c r="F29" s="78"/>
      <c r="G29" s="79"/>
      <c r="H29" s="29" t="s">
        <v>20</v>
      </c>
      <c r="I29" s="29" t="s">
        <v>19</v>
      </c>
      <c r="J29" s="107"/>
      <c r="K29" s="109"/>
      <c r="L29" s="32">
        <v>0</v>
      </c>
      <c r="M29" s="32"/>
      <c r="N29" s="109"/>
      <c r="O29" s="57">
        <f t="shared" si="0"/>
        <v>0</v>
      </c>
      <c r="P29" s="25"/>
      <c r="Q29" s="110"/>
      <c r="R29" s="21">
        <v>0</v>
      </c>
      <c r="S29" s="2"/>
    </row>
    <row r="30" spans="1:19" s="9" customFormat="1" x14ac:dyDescent="0.2">
      <c r="A30" s="7">
        <v>21</v>
      </c>
      <c r="B30" s="18"/>
      <c r="C30" s="108"/>
      <c r="D30" s="76"/>
      <c r="E30" s="108"/>
      <c r="F30" s="78"/>
      <c r="G30" s="79"/>
      <c r="H30" s="29" t="s">
        <v>20</v>
      </c>
      <c r="I30" s="29" t="s">
        <v>19</v>
      </c>
      <c r="J30" s="107"/>
      <c r="K30" s="109"/>
      <c r="L30" s="32">
        <v>0</v>
      </c>
      <c r="M30" s="32"/>
      <c r="N30" s="109"/>
      <c r="O30" s="57">
        <f t="shared" si="0"/>
        <v>0</v>
      </c>
      <c r="P30" s="25"/>
      <c r="Q30" s="110"/>
      <c r="R30" s="21">
        <v>0</v>
      </c>
      <c r="S30" s="2"/>
    </row>
    <row r="31" spans="1:19" s="9" customFormat="1" x14ac:dyDescent="0.2">
      <c r="A31" s="7">
        <v>22</v>
      </c>
      <c r="B31" s="18"/>
      <c r="C31" s="108"/>
      <c r="D31" s="76"/>
      <c r="E31" s="108"/>
      <c r="F31" s="78"/>
      <c r="G31" s="79"/>
      <c r="H31" s="29" t="s">
        <v>20</v>
      </c>
      <c r="I31" s="29" t="s">
        <v>19</v>
      </c>
      <c r="J31" s="107"/>
      <c r="K31" s="109"/>
      <c r="L31" s="32">
        <v>0</v>
      </c>
      <c r="M31" s="32"/>
      <c r="N31" s="109"/>
      <c r="O31" s="57">
        <f t="shared" si="0"/>
        <v>0</v>
      </c>
      <c r="P31" s="25"/>
      <c r="Q31" s="110"/>
      <c r="R31" s="21">
        <v>0</v>
      </c>
      <c r="S31" s="2"/>
    </row>
    <row r="32" spans="1:19" s="9" customFormat="1" x14ac:dyDescent="0.2">
      <c r="A32" s="7">
        <v>23</v>
      </c>
      <c r="B32" s="18"/>
      <c r="C32" s="108"/>
      <c r="D32" s="76"/>
      <c r="E32" s="108"/>
      <c r="F32" s="78"/>
      <c r="G32" s="79"/>
      <c r="H32" s="29" t="s">
        <v>20</v>
      </c>
      <c r="I32" s="29" t="s">
        <v>19</v>
      </c>
      <c r="J32" s="107"/>
      <c r="K32" s="109"/>
      <c r="L32" s="32">
        <v>0</v>
      </c>
      <c r="M32" s="32"/>
      <c r="N32" s="109"/>
      <c r="O32" s="57">
        <f t="shared" si="0"/>
        <v>0</v>
      </c>
      <c r="P32" s="25"/>
      <c r="Q32" s="110"/>
      <c r="R32" s="21">
        <v>0</v>
      </c>
      <c r="S32" s="2"/>
    </row>
    <row r="33" spans="1:19" s="9" customFormat="1" x14ac:dyDescent="0.2">
      <c r="A33" s="7">
        <v>24</v>
      </c>
      <c r="B33" s="18"/>
      <c r="C33" s="108"/>
      <c r="D33" s="76"/>
      <c r="E33" s="108"/>
      <c r="F33" s="80"/>
      <c r="G33" s="114"/>
      <c r="H33" s="29" t="s">
        <v>20</v>
      </c>
      <c r="I33" s="29" t="s">
        <v>19</v>
      </c>
      <c r="J33" s="107"/>
      <c r="K33" s="109"/>
      <c r="L33" s="32">
        <v>0</v>
      </c>
      <c r="M33" s="32"/>
      <c r="N33" s="109"/>
      <c r="O33" s="57">
        <f t="shared" si="0"/>
        <v>0</v>
      </c>
      <c r="P33" s="25"/>
      <c r="Q33" s="110"/>
      <c r="R33" s="21">
        <v>0</v>
      </c>
      <c r="S33" s="2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  <mergeCell ref="A6:A8"/>
    <mergeCell ref="B6:C6"/>
    <mergeCell ref="D6:G6"/>
    <mergeCell ref="H6:H8"/>
    <mergeCell ref="I6:I8"/>
  </mergeCells>
  <pageMargins left="0.7" right="0.7" top="0.75" bottom="0.75" header="0.3" footer="0.3"/>
</worksheet>
</file>

<file path=xl/worksheets/sheet2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2DE12D-B6FA-4BDB-AC01-BCF9A960603D}">
  <dimension ref="A1:AC33"/>
  <sheetViews>
    <sheetView workbookViewId="0">
      <selection sqref="A1:XFD1048576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/>
      <c r="C10" s="108"/>
      <c r="D10" s="76"/>
      <c r="E10" s="108"/>
      <c r="F10" s="80"/>
      <c r="G10" s="79"/>
      <c r="H10" s="29" t="s">
        <v>20</v>
      </c>
      <c r="I10" s="29" t="s">
        <v>19</v>
      </c>
      <c r="J10" s="107"/>
      <c r="K10" s="109"/>
      <c r="L10" s="32">
        <v>0</v>
      </c>
      <c r="M10" s="32"/>
      <c r="N10" s="109"/>
      <c r="O10" s="57">
        <f t="shared" ref="O10:O33" si="0">G10</f>
        <v>0</v>
      </c>
      <c r="P10" s="25"/>
      <c r="Q10" s="110"/>
      <c r="R10" s="21">
        <v>0</v>
      </c>
      <c r="S10" s="2"/>
    </row>
    <row r="11" spans="1:29" s="9" customFormat="1" x14ac:dyDescent="0.2">
      <c r="A11" s="7">
        <v>2</v>
      </c>
      <c r="B11" s="18"/>
      <c r="C11" s="108"/>
      <c r="D11" s="76"/>
      <c r="E11" s="108"/>
      <c r="F11" s="78"/>
      <c r="G11" s="79"/>
      <c r="H11" s="29" t="s">
        <v>20</v>
      </c>
      <c r="I11" s="29" t="s">
        <v>19</v>
      </c>
      <c r="J11" s="107"/>
      <c r="K11" s="109"/>
      <c r="L11" s="32">
        <v>0</v>
      </c>
      <c r="M11" s="32"/>
      <c r="N11" s="109"/>
      <c r="O11" s="57">
        <f t="shared" si="0"/>
        <v>0</v>
      </c>
      <c r="P11" s="25"/>
      <c r="Q11" s="110"/>
      <c r="R11" s="21">
        <v>0</v>
      </c>
      <c r="S11" s="2"/>
    </row>
    <row r="12" spans="1:29" s="9" customFormat="1" x14ac:dyDescent="0.2">
      <c r="A12" s="7">
        <v>3</v>
      </c>
      <c r="B12" s="18"/>
      <c r="C12" s="108"/>
      <c r="D12" s="76"/>
      <c r="E12" s="108"/>
      <c r="F12" s="78"/>
      <c r="G12" s="79"/>
      <c r="H12" s="29" t="s">
        <v>20</v>
      </c>
      <c r="I12" s="29" t="s">
        <v>19</v>
      </c>
      <c r="J12" s="107"/>
      <c r="K12" s="109"/>
      <c r="L12" s="32">
        <v>0</v>
      </c>
      <c r="M12" s="32"/>
      <c r="N12" s="109"/>
      <c r="O12" s="57">
        <f t="shared" si="0"/>
        <v>0</v>
      </c>
      <c r="P12" s="25"/>
      <c r="Q12" s="110"/>
      <c r="R12" s="21">
        <v>0</v>
      </c>
      <c r="S12" s="2"/>
    </row>
    <row r="13" spans="1:29" s="9" customFormat="1" x14ac:dyDescent="0.2">
      <c r="A13" s="7">
        <v>4</v>
      </c>
      <c r="B13" s="18"/>
      <c r="C13" s="108"/>
      <c r="D13" s="76"/>
      <c r="E13" s="108"/>
      <c r="F13" s="78"/>
      <c r="G13" s="79"/>
      <c r="H13" s="29" t="s">
        <v>20</v>
      </c>
      <c r="I13" s="29" t="s">
        <v>19</v>
      </c>
      <c r="J13" s="107"/>
      <c r="K13" s="109"/>
      <c r="L13" s="32">
        <v>0</v>
      </c>
      <c r="M13" s="32"/>
      <c r="N13" s="109"/>
      <c r="O13" s="57">
        <f t="shared" si="0"/>
        <v>0</v>
      </c>
      <c r="P13" s="25"/>
      <c r="Q13" s="110"/>
      <c r="R13" s="21">
        <v>0</v>
      </c>
      <c r="S13" s="2"/>
    </row>
    <row r="14" spans="1:29" s="9" customFormat="1" x14ac:dyDescent="0.2">
      <c r="A14" s="7">
        <v>5</v>
      </c>
      <c r="B14" s="18"/>
      <c r="C14" s="108"/>
      <c r="D14" s="76"/>
      <c r="E14" s="108"/>
      <c r="F14" s="78"/>
      <c r="G14" s="79"/>
      <c r="H14" s="29" t="s">
        <v>20</v>
      </c>
      <c r="I14" s="29" t="s">
        <v>19</v>
      </c>
      <c r="J14" s="107"/>
      <c r="K14" s="109"/>
      <c r="L14" s="32">
        <v>0</v>
      </c>
      <c r="M14" s="32"/>
      <c r="N14" s="109"/>
      <c r="O14" s="57">
        <f t="shared" si="0"/>
        <v>0</v>
      </c>
      <c r="P14" s="25"/>
      <c r="Q14" s="110"/>
      <c r="R14" s="21">
        <v>0</v>
      </c>
      <c r="S14" s="2"/>
    </row>
    <row r="15" spans="1:29" s="9" customFormat="1" x14ac:dyDescent="0.2">
      <c r="A15" s="7">
        <v>6</v>
      </c>
      <c r="B15" s="18"/>
      <c r="C15" s="108"/>
      <c r="D15" s="76"/>
      <c r="E15" s="108"/>
      <c r="F15" s="78"/>
      <c r="G15" s="79"/>
      <c r="H15" s="29" t="s">
        <v>20</v>
      </c>
      <c r="I15" s="29" t="s">
        <v>19</v>
      </c>
      <c r="J15" s="107"/>
      <c r="K15" s="109"/>
      <c r="L15" s="32">
        <v>0</v>
      </c>
      <c r="M15" s="32"/>
      <c r="N15" s="109"/>
      <c r="O15" s="57">
        <f t="shared" si="0"/>
        <v>0</v>
      </c>
      <c r="P15" s="25"/>
      <c r="Q15" s="110"/>
      <c r="R15" s="21">
        <v>0</v>
      </c>
      <c r="S15" s="2"/>
    </row>
    <row r="16" spans="1:29" s="9" customFormat="1" x14ac:dyDescent="0.2">
      <c r="A16" s="7">
        <v>7</v>
      </c>
      <c r="B16" s="18"/>
      <c r="C16" s="108"/>
      <c r="D16" s="76"/>
      <c r="E16" s="108"/>
      <c r="F16" s="78"/>
      <c r="G16" s="79"/>
      <c r="H16" s="29" t="s">
        <v>20</v>
      </c>
      <c r="I16" s="29" t="s">
        <v>19</v>
      </c>
      <c r="J16" s="107"/>
      <c r="K16" s="109"/>
      <c r="L16" s="32">
        <v>0</v>
      </c>
      <c r="M16" s="32"/>
      <c r="N16" s="109"/>
      <c r="O16" s="57">
        <f t="shared" si="0"/>
        <v>0</v>
      </c>
      <c r="P16" s="25"/>
      <c r="Q16" s="110"/>
      <c r="R16" s="21">
        <v>0</v>
      </c>
      <c r="S16" s="2"/>
    </row>
    <row r="17" spans="1:19" s="9" customFormat="1" x14ac:dyDescent="0.2">
      <c r="A17" s="7">
        <v>8</v>
      </c>
      <c r="B17" s="18"/>
      <c r="C17" s="108"/>
      <c r="D17" s="76"/>
      <c r="E17" s="108"/>
      <c r="F17" s="78"/>
      <c r="G17" s="79"/>
      <c r="H17" s="29" t="s">
        <v>20</v>
      </c>
      <c r="I17" s="29" t="s">
        <v>19</v>
      </c>
      <c r="J17" s="107"/>
      <c r="K17" s="109"/>
      <c r="L17" s="32">
        <v>0</v>
      </c>
      <c r="M17" s="32"/>
      <c r="N17" s="109"/>
      <c r="O17" s="57">
        <f t="shared" si="0"/>
        <v>0</v>
      </c>
      <c r="P17" s="25"/>
      <c r="Q17" s="110"/>
      <c r="R17" s="21">
        <v>0</v>
      </c>
      <c r="S17" s="2"/>
    </row>
    <row r="18" spans="1:19" s="9" customFormat="1" x14ac:dyDescent="0.2">
      <c r="A18" s="7">
        <v>9</v>
      </c>
      <c r="B18" s="18"/>
      <c r="C18" s="108"/>
      <c r="D18" s="76"/>
      <c r="E18" s="108"/>
      <c r="F18" s="78"/>
      <c r="G18" s="79"/>
      <c r="H18" s="29" t="s">
        <v>20</v>
      </c>
      <c r="I18" s="29" t="s">
        <v>19</v>
      </c>
      <c r="J18" s="107"/>
      <c r="K18" s="109"/>
      <c r="L18" s="32">
        <v>0</v>
      </c>
      <c r="M18" s="32"/>
      <c r="N18" s="109"/>
      <c r="O18" s="57">
        <f t="shared" si="0"/>
        <v>0</v>
      </c>
      <c r="P18" s="25"/>
      <c r="Q18" s="110"/>
      <c r="R18" s="21">
        <v>0</v>
      </c>
      <c r="S18" s="2"/>
    </row>
    <row r="19" spans="1:19" s="9" customFormat="1" x14ac:dyDescent="0.2">
      <c r="A19" s="7">
        <v>10</v>
      </c>
      <c r="B19" s="18"/>
      <c r="C19" s="108"/>
      <c r="D19" s="76"/>
      <c r="E19" s="108"/>
      <c r="F19" s="78"/>
      <c r="G19" s="79"/>
      <c r="H19" s="29" t="s">
        <v>20</v>
      </c>
      <c r="I19" s="29" t="s">
        <v>19</v>
      </c>
      <c r="J19" s="107"/>
      <c r="K19" s="109"/>
      <c r="L19" s="32">
        <v>0</v>
      </c>
      <c r="M19" s="32"/>
      <c r="N19" s="109"/>
      <c r="O19" s="57">
        <f t="shared" si="0"/>
        <v>0</v>
      </c>
      <c r="P19" s="25"/>
      <c r="Q19" s="110"/>
      <c r="R19" s="21">
        <v>0</v>
      </c>
      <c r="S19" s="2"/>
    </row>
    <row r="20" spans="1:19" s="9" customFormat="1" x14ac:dyDescent="0.2">
      <c r="A20" s="7">
        <v>11</v>
      </c>
      <c r="B20" s="18"/>
      <c r="C20" s="108"/>
      <c r="D20" s="76"/>
      <c r="E20" s="108"/>
      <c r="F20" s="78"/>
      <c r="G20" s="79"/>
      <c r="H20" s="29" t="s">
        <v>20</v>
      </c>
      <c r="I20" s="29" t="s">
        <v>19</v>
      </c>
      <c r="J20" s="107"/>
      <c r="K20" s="109"/>
      <c r="L20" s="32">
        <v>0</v>
      </c>
      <c r="M20" s="32"/>
      <c r="N20" s="109"/>
      <c r="O20" s="57">
        <f t="shared" si="0"/>
        <v>0</v>
      </c>
      <c r="P20" s="25"/>
      <c r="Q20" s="110"/>
      <c r="R20" s="21">
        <v>0</v>
      </c>
      <c r="S20" s="2"/>
    </row>
    <row r="21" spans="1:19" s="9" customFormat="1" x14ac:dyDescent="0.2">
      <c r="A21" s="7">
        <v>12</v>
      </c>
      <c r="B21" s="18"/>
      <c r="C21" s="108"/>
      <c r="D21" s="76"/>
      <c r="E21" s="108"/>
      <c r="F21" s="78"/>
      <c r="G21" s="79"/>
      <c r="H21" s="29" t="s">
        <v>20</v>
      </c>
      <c r="I21" s="29" t="s">
        <v>19</v>
      </c>
      <c r="J21" s="107"/>
      <c r="K21" s="109"/>
      <c r="L21" s="32">
        <v>0</v>
      </c>
      <c r="M21" s="32"/>
      <c r="N21" s="109"/>
      <c r="O21" s="57">
        <f t="shared" si="0"/>
        <v>0</v>
      </c>
      <c r="P21" s="25"/>
      <c r="Q21" s="110"/>
      <c r="R21" s="21">
        <v>0</v>
      </c>
      <c r="S21" s="2"/>
    </row>
    <row r="22" spans="1:19" s="9" customFormat="1" x14ac:dyDescent="0.2">
      <c r="A22" s="7">
        <v>13</v>
      </c>
      <c r="B22" s="18"/>
      <c r="C22" s="108"/>
      <c r="D22" s="76"/>
      <c r="E22" s="108"/>
      <c r="F22" s="78"/>
      <c r="G22" s="79"/>
      <c r="H22" s="29" t="s">
        <v>20</v>
      </c>
      <c r="I22" s="29" t="s">
        <v>19</v>
      </c>
      <c r="J22" s="107"/>
      <c r="K22" s="109"/>
      <c r="L22" s="32">
        <v>0</v>
      </c>
      <c r="M22" s="32"/>
      <c r="N22" s="109"/>
      <c r="O22" s="57">
        <f t="shared" si="0"/>
        <v>0</v>
      </c>
      <c r="P22" s="25"/>
      <c r="Q22" s="110"/>
      <c r="R22" s="21">
        <v>0</v>
      </c>
      <c r="S22" s="2"/>
    </row>
    <row r="23" spans="1:19" s="9" customFormat="1" x14ac:dyDescent="0.2">
      <c r="A23" s="7">
        <v>14</v>
      </c>
      <c r="B23" s="18"/>
      <c r="C23" s="108"/>
      <c r="D23" s="76"/>
      <c r="E23" s="108"/>
      <c r="F23" s="78"/>
      <c r="G23" s="79"/>
      <c r="H23" s="29" t="s">
        <v>20</v>
      </c>
      <c r="I23" s="29" t="s">
        <v>19</v>
      </c>
      <c r="J23" s="107"/>
      <c r="K23" s="109"/>
      <c r="L23" s="32">
        <v>0</v>
      </c>
      <c r="M23" s="32"/>
      <c r="N23" s="109"/>
      <c r="O23" s="57">
        <f t="shared" si="0"/>
        <v>0</v>
      </c>
      <c r="P23" s="25"/>
      <c r="Q23" s="110"/>
      <c r="R23" s="21">
        <v>0</v>
      </c>
      <c r="S23" s="2"/>
    </row>
    <row r="24" spans="1:19" s="9" customFormat="1" x14ac:dyDescent="0.2">
      <c r="A24" s="7">
        <v>15</v>
      </c>
      <c r="B24" s="18"/>
      <c r="C24" s="108"/>
      <c r="D24" s="76"/>
      <c r="E24" s="108"/>
      <c r="F24" s="78"/>
      <c r="G24" s="79"/>
      <c r="H24" s="29" t="s">
        <v>20</v>
      </c>
      <c r="I24" s="29" t="s">
        <v>19</v>
      </c>
      <c r="J24" s="107"/>
      <c r="K24" s="109"/>
      <c r="L24" s="32">
        <v>0</v>
      </c>
      <c r="M24" s="32"/>
      <c r="N24" s="109"/>
      <c r="O24" s="57">
        <f t="shared" si="0"/>
        <v>0</v>
      </c>
      <c r="P24" s="25"/>
      <c r="Q24" s="110"/>
      <c r="R24" s="21">
        <v>0</v>
      </c>
      <c r="S24" s="2"/>
    </row>
    <row r="25" spans="1:19" s="9" customFormat="1" x14ac:dyDescent="0.2">
      <c r="A25" s="7">
        <v>16</v>
      </c>
      <c r="B25" s="18"/>
      <c r="C25" s="108"/>
      <c r="D25" s="76"/>
      <c r="E25" s="108"/>
      <c r="F25" s="78"/>
      <c r="G25" s="79"/>
      <c r="H25" s="29" t="s">
        <v>20</v>
      </c>
      <c r="I25" s="29" t="s">
        <v>19</v>
      </c>
      <c r="J25" s="107"/>
      <c r="K25" s="109"/>
      <c r="L25" s="32">
        <v>0</v>
      </c>
      <c r="M25" s="32"/>
      <c r="N25" s="109"/>
      <c r="O25" s="57">
        <f t="shared" si="0"/>
        <v>0</v>
      </c>
      <c r="P25" s="25"/>
      <c r="Q25" s="110"/>
      <c r="R25" s="21">
        <v>0</v>
      </c>
      <c r="S25" s="2"/>
    </row>
    <row r="26" spans="1:19" s="9" customFormat="1" x14ac:dyDescent="0.2">
      <c r="A26" s="7">
        <v>17</v>
      </c>
      <c r="B26" s="18"/>
      <c r="C26" s="108"/>
      <c r="D26" s="76"/>
      <c r="E26" s="108"/>
      <c r="F26" s="78"/>
      <c r="G26" s="79"/>
      <c r="H26" s="29" t="s">
        <v>20</v>
      </c>
      <c r="I26" s="29" t="s">
        <v>19</v>
      </c>
      <c r="J26" s="107"/>
      <c r="K26" s="109"/>
      <c r="L26" s="32">
        <v>0</v>
      </c>
      <c r="M26" s="32"/>
      <c r="N26" s="109"/>
      <c r="O26" s="57">
        <f t="shared" si="0"/>
        <v>0</v>
      </c>
      <c r="P26" s="25"/>
      <c r="Q26" s="110"/>
      <c r="R26" s="21">
        <v>0</v>
      </c>
      <c r="S26" s="2"/>
    </row>
    <row r="27" spans="1:19" s="9" customFormat="1" x14ac:dyDescent="0.2">
      <c r="A27" s="7">
        <v>18</v>
      </c>
      <c r="B27" s="18"/>
      <c r="C27" s="108"/>
      <c r="D27" s="76"/>
      <c r="E27" s="108"/>
      <c r="F27" s="78"/>
      <c r="G27" s="79"/>
      <c r="H27" s="29" t="s">
        <v>20</v>
      </c>
      <c r="I27" s="29" t="s">
        <v>19</v>
      </c>
      <c r="J27" s="107"/>
      <c r="K27" s="109"/>
      <c r="L27" s="32">
        <v>0</v>
      </c>
      <c r="M27" s="32"/>
      <c r="N27" s="109"/>
      <c r="O27" s="57">
        <f t="shared" si="0"/>
        <v>0</v>
      </c>
      <c r="P27" s="25"/>
      <c r="Q27" s="110"/>
      <c r="R27" s="21">
        <v>0</v>
      </c>
      <c r="S27" s="2"/>
    </row>
    <row r="28" spans="1:19" s="9" customFormat="1" x14ac:dyDescent="0.2">
      <c r="A28" s="7">
        <v>19</v>
      </c>
      <c r="B28" s="18"/>
      <c r="C28" s="108"/>
      <c r="D28" s="76"/>
      <c r="E28" s="108"/>
      <c r="F28" s="78"/>
      <c r="G28" s="79"/>
      <c r="H28" s="29" t="s">
        <v>20</v>
      </c>
      <c r="I28" s="29" t="s">
        <v>19</v>
      </c>
      <c r="J28" s="107"/>
      <c r="K28" s="109"/>
      <c r="L28" s="32">
        <v>0</v>
      </c>
      <c r="M28" s="32"/>
      <c r="N28" s="109"/>
      <c r="O28" s="57">
        <f t="shared" si="0"/>
        <v>0</v>
      </c>
      <c r="P28" s="25"/>
      <c r="Q28" s="110"/>
      <c r="R28" s="21">
        <v>0</v>
      </c>
      <c r="S28" s="2"/>
    </row>
    <row r="29" spans="1:19" s="9" customFormat="1" x14ac:dyDescent="0.2">
      <c r="A29" s="7">
        <v>20</v>
      </c>
      <c r="B29" s="18"/>
      <c r="C29" s="108"/>
      <c r="D29" s="76"/>
      <c r="E29" s="108"/>
      <c r="F29" s="78"/>
      <c r="G29" s="79"/>
      <c r="H29" s="29" t="s">
        <v>20</v>
      </c>
      <c r="I29" s="29" t="s">
        <v>19</v>
      </c>
      <c r="J29" s="107"/>
      <c r="K29" s="109"/>
      <c r="L29" s="32">
        <v>0</v>
      </c>
      <c r="M29" s="32"/>
      <c r="N29" s="109"/>
      <c r="O29" s="57">
        <f t="shared" si="0"/>
        <v>0</v>
      </c>
      <c r="P29" s="25"/>
      <c r="Q29" s="110"/>
      <c r="R29" s="21">
        <v>0</v>
      </c>
      <c r="S29" s="2"/>
    </row>
    <row r="30" spans="1:19" s="9" customFormat="1" x14ac:dyDescent="0.2">
      <c r="A30" s="7">
        <v>21</v>
      </c>
      <c r="B30" s="18"/>
      <c r="C30" s="108"/>
      <c r="D30" s="76"/>
      <c r="E30" s="108"/>
      <c r="F30" s="78"/>
      <c r="G30" s="79"/>
      <c r="H30" s="29" t="s">
        <v>20</v>
      </c>
      <c r="I30" s="29" t="s">
        <v>19</v>
      </c>
      <c r="J30" s="107"/>
      <c r="K30" s="109"/>
      <c r="L30" s="32">
        <v>0</v>
      </c>
      <c r="M30" s="32"/>
      <c r="N30" s="109"/>
      <c r="O30" s="57">
        <f t="shared" si="0"/>
        <v>0</v>
      </c>
      <c r="P30" s="25"/>
      <c r="Q30" s="110"/>
      <c r="R30" s="21">
        <v>0</v>
      </c>
      <c r="S30" s="2"/>
    </row>
    <row r="31" spans="1:19" s="9" customFormat="1" x14ac:dyDescent="0.2">
      <c r="A31" s="7">
        <v>22</v>
      </c>
      <c r="B31" s="18"/>
      <c r="C31" s="108"/>
      <c r="D31" s="76"/>
      <c r="E31" s="108"/>
      <c r="F31" s="78"/>
      <c r="G31" s="79"/>
      <c r="H31" s="29" t="s">
        <v>20</v>
      </c>
      <c r="I31" s="29" t="s">
        <v>19</v>
      </c>
      <c r="J31" s="107"/>
      <c r="K31" s="109"/>
      <c r="L31" s="32">
        <v>0</v>
      </c>
      <c r="M31" s="32"/>
      <c r="N31" s="109"/>
      <c r="O31" s="57">
        <f t="shared" si="0"/>
        <v>0</v>
      </c>
      <c r="P31" s="25"/>
      <c r="Q31" s="110"/>
      <c r="R31" s="21">
        <v>0</v>
      </c>
      <c r="S31" s="2"/>
    </row>
    <row r="32" spans="1:19" s="9" customFormat="1" x14ac:dyDescent="0.2">
      <c r="A32" s="7">
        <v>23</v>
      </c>
      <c r="B32" s="18"/>
      <c r="C32" s="108"/>
      <c r="D32" s="76"/>
      <c r="E32" s="108"/>
      <c r="F32" s="78"/>
      <c r="G32" s="79"/>
      <c r="H32" s="29" t="s">
        <v>20</v>
      </c>
      <c r="I32" s="29" t="s">
        <v>19</v>
      </c>
      <c r="J32" s="107"/>
      <c r="K32" s="109"/>
      <c r="L32" s="32">
        <v>0</v>
      </c>
      <c r="M32" s="32"/>
      <c r="N32" s="109"/>
      <c r="O32" s="57">
        <f t="shared" si="0"/>
        <v>0</v>
      </c>
      <c r="P32" s="25"/>
      <c r="Q32" s="110"/>
      <c r="R32" s="21">
        <v>0</v>
      </c>
      <c r="S32" s="2"/>
    </row>
    <row r="33" spans="1:19" s="9" customFormat="1" x14ac:dyDescent="0.2">
      <c r="A33" s="7">
        <v>24</v>
      </c>
      <c r="B33" s="18"/>
      <c r="C33" s="108"/>
      <c r="D33" s="76"/>
      <c r="E33" s="108"/>
      <c r="F33" s="80"/>
      <c r="G33" s="114"/>
      <c r="H33" s="29" t="s">
        <v>20</v>
      </c>
      <c r="I33" s="29" t="s">
        <v>19</v>
      </c>
      <c r="J33" s="107"/>
      <c r="K33" s="109"/>
      <c r="L33" s="32">
        <v>0</v>
      </c>
      <c r="M33" s="32"/>
      <c r="N33" s="109"/>
      <c r="O33" s="57">
        <f t="shared" si="0"/>
        <v>0</v>
      </c>
      <c r="P33" s="25"/>
      <c r="Q33" s="110"/>
      <c r="R33" s="21">
        <v>0</v>
      </c>
      <c r="S33" s="2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  <mergeCell ref="A6:A8"/>
    <mergeCell ref="B6:C6"/>
    <mergeCell ref="D6:G6"/>
    <mergeCell ref="H6:H8"/>
    <mergeCell ref="I6:I8"/>
  </mergeCells>
  <pageMargins left="0.7" right="0.7" top="0.75" bottom="0.75" header="0.3" footer="0.3"/>
</worksheet>
</file>

<file path=xl/worksheets/sheet2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EBC20D-8902-4608-B1EC-E13F815E77CF}">
  <dimension ref="A1:AC33"/>
  <sheetViews>
    <sheetView workbookViewId="0">
      <selection sqref="A1:XFD1048576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/>
      <c r="C10" s="108"/>
      <c r="D10" s="76"/>
      <c r="E10" s="108"/>
      <c r="F10" s="80"/>
      <c r="G10" s="79"/>
      <c r="H10" s="29" t="s">
        <v>20</v>
      </c>
      <c r="I10" s="29" t="s">
        <v>19</v>
      </c>
      <c r="J10" s="107"/>
      <c r="K10" s="109"/>
      <c r="L10" s="32">
        <v>0</v>
      </c>
      <c r="M10" s="32"/>
      <c r="N10" s="109"/>
      <c r="O10" s="57">
        <f t="shared" ref="O10:O33" si="0">G10</f>
        <v>0</v>
      </c>
      <c r="P10" s="25"/>
      <c r="Q10" s="110"/>
      <c r="R10" s="21">
        <v>0</v>
      </c>
      <c r="S10" s="2"/>
    </row>
    <row r="11" spans="1:29" s="9" customFormat="1" x14ac:dyDescent="0.2">
      <c r="A11" s="7">
        <v>2</v>
      </c>
      <c r="B11" s="18"/>
      <c r="C11" s="108"/>
      <c r="D11" s="76"/>
      <c r="E11" s="108"/>
      <c r="F11" s="78"/>
      <c r="G11" s="79"/>
      <c r="H11" s="29" t="s">
        <v>20</v>
      </c>
      <c r="I11" s="29" t="s">
        <v>19</v>
      </c>
      <c r="J11" s="107"/>
      <c r="K11" s="109"/>
      <c r="L11" s="32">
        <v>0</v>
      </c>
      <c r="M11" s="32"/>
      <c r="N11" s="109"/>
      <c r="O11" s="57">
        <f t="shared" si="0"/>
        <v>0</v>
      </c>
      <c r="P11" s="25"/>
      <c r="Q11" s="110"/>
      <c r="R11" s="21">
        <v>0</v>
      </c>
      <c r="S11" s="2"/>
    </row>
    <row r="12" spans="1:29" s="9" customFormat="1" x14ac:dyDescent="0.2">
      <c r="A12" s="7">
        <v>3</v>
      </c>
      <c r="B12" s="18"/>
      <c r="C12" s="108"/>
      <c r="D12" s="76"/>
      <c r="E12" s="108"/>
      <c r="F12" s="78"/>
      <c r="G12" s="79"/>
      <c r="H12" s="29" t="s">
        <v>20</v>
      </c>
      <c r="I12" s="29" t="s">
        <v>19</v>
      </c>
      <c r="J12" s="107"/>
      <c r="K12" s="109"/>
      <c r="L12" s="32">
        <v>0</v>
      </c>
      <c r="M12" s="32"/>
      <c r="N12" s="109"/>
      <c r="O12" s="57">
        <f t="shared" si="0"/>
        <v>0</v>
      </c>
      <c r="P12" s="25"/>
      <c r="Q12" s="110"/>
      <c r="R12" s="21">
        <v>0</v>
      </c>
      <c r="S12" s="2"/>
    </row>
    <row r="13" spans="1:29" s="9" customFormat="1" x14ac:dyDescent="0.2">
      <c r="A13" s="7">
        <v>4</v>
      </c>
      <c r="B13" s="18"/>
      <c r="C13" s="108"/>
      <c r="D13" s="76"/>
      <c r="E13" s="108"/>
      <c r="F13" s="78"/>
      <c r="G13" s="79"/>
      <c r="H13" s="29" t="s">
        <v>20</v>
      </c>
      <c r="I13" s="29" t="s">
        <v>19</v>
      </c>
      <c r="J13" s="107"/>
      <c r="K13" s="109"/>
      <c r="L13" s="32">
        <v>0</v>
      </c>
      <c r="M13" s="32"/>
      <c r="N13" s="109"/>
      <c r="O13" s="57">
        <f t="shared" si="0"/>
        <v>0</v>
      </c>
      <c r="P13" s="25"/>
      <c r="Q13" s="110"/>
      <c r="R13" s="21">
        <v>0</v>
      </c>
      <c r="S13" s="2"/>
    </row>
    <row r="14" spans="1:29" s="9" customFormat="1" x14ac:dyDescent="0.2">
      <c r="A14" s="7">
        <v>5</v>
      </c>
      <c r="B14" s="18"/>
      <c r="C14" s="108"/>
      <c r="D14" s="76"/>
      <c r="E14" s="108"/>
      <c r="F14" s="78"/>
      <c r="G14" s="79"/>
      <c r="H14" s="29" t="s">
        <v>20</v>
      </c>
      <c r="I14" s="29" t="s">
        <v>19</v>
      </c>
      <c r="J14" s="107"/>
      <c r="K14" s="109"/>
      <c r="L14" s="32">
        <v>0</v>
      </c>
      <c r="M14" s="32"/>
      <c r="N14" s="109"/>
      <c r="O14" s="57">
        <f t="shared" si="0"/>
        <v>0</v>
      </c>
      <c r="P14" s="25"/>
      <c r="Q14" s="110"/>
      <c r="R14" s="21">
        <v>0</v>
      </c>
      <c r="S14" s="2"/>
    </row>
    <row r="15" spans="1:29" s="9" customFormat="1" x14ac:dyDescent="0.2">
      <c r="A15" s="7">
        <v>6</v>
      </c>
      <c r="B15" s="18"/>
      <c r="C15" s="108"/>
      <c r="D15" s="76"/>
      <c r="E15" s="108"/>
      <c r="F15" s="78"/>
      <c r="G15" s="79"/>
      <c r="H15" s="29" t="s">
        <v>20</v>
      </c>
      <c r="I15" s="29" t="s">
        <v>19</v>
      </c>
      <c r="J15" s="107"/>
      <c r="K15" s="109"/>
      <c r="L15" s="32">
        <v>0</v>
      </c>
      <c r="M15" s="32"/>
      <c r="N15" s="109"/>
      <c r="O15" s="57">
        <f t="shared" si="0"/>
        <v>0</v>
      </c>
      <c r="P15" s="25"/>
      <c r="Q15" s="110"/>
      <c r="R15" s="21">
        <v>0</v>
      </c>
      <c r="S15" s="2"/>
    </row>
    <row r="16" spans="1:29" s="9" customFormat="1" x14ac:dyDescent="0.2">
      <c r="A16" s="7">
        <v>7</v>
      </c>
      <c r="B16" s="18"/>
      <c r="C16" s="108"/>
      <c r="D16" s="76"/>
      <c r="E16" s="108"/>
      <c r="F16" s="78"/>
      <c r="G16" s="79"/>
      <c r="H16" s="29" t="s">
        <v>20</v>
      </c>
      <c r="I16" s="29" t="s">
        <v>19</v>
      </c>
      <c r="J16" s="107"/>
      <c r="K16" s="109"/>
      <c r="L16" s="32">
        <v>0</v>
      </c>
      <c r="M16" s="32"/>
      <c r="N16" s="109"/>
      <c r="O16" s="57">
        <f t="shared" si="0"/>
        <v>0</v>
      </c>
      <c r="P16" s="25"/>
      <c r="Q16" s="110"/>
      <c r="R16" s="21">
        <v>0</v>
      </c>
      <c r="S16" s="2"/>
    </row>
    <row r="17" spans="1:19" s="9" customFormat="1" x14ac:dyDescent="0.2">
      <c r="A17" s="7">
        <v>8</v>
      </c>
      <c r="B17" s="18"/>
      <c r="C17" s="108"/>
      <c r="D17" s="76"/>
      <c r="E17" s="108"/>
      <c r="F17" s="78"/>
      <c r="G17" s="79"/>
      <c r="H17" s="29" t="s">
        <v>20</v>
      </c>
      <c r="I17" s="29" t="s">
        <v>19</v>
      </c>
      <c r="J17" s="107"/>
      <c r="K17" s="109"/>
      <c r="L17" s="32">
        <v>0</v>
      </c>
      <c r="M17" s="32"/>
      <c r="N17" s="109"/>
      <c r="O17" s="57">
        <f t="shared" si="0"/>
        <v>0</v>
      </c>
      <c r="P17" s="25"/>
      <c r="Q17" s="110"/>
      <c r="R17" s="21">
        <v>0</v>
      </c>
      <c r="S17" s="2"/>
    </row>
    <row r="18" spans="1:19" s="9" customFormat="1" x14ac:dyDescent="0.2">
      <c r="A18" s="7">
        <v>9</v>
      </c>
      <c r="B18" s="18"/>
      <c r="C18" s="108"/>
      <c r="D18" s="76"/>
      <c r="E18" s="108"/>
      <c r="F18" s="78"/>
      <c r="G18" s="79"/>
      <c r="H18" s="29" t="s">
        <v>20</v>
      </c>
      <c r="I18" s="29" t="s">
        <v>19</v>
      </c>
      <c r="J18" s="107"/>
      <c r="K18" s="109"/>
      <c r="L18" s="32">
        <v>0</v>
      </c>
      <c r="M18" s="32"/>
      <c r="N18" s="109"/>
      <c r="O18" s="57">
        <f t="shared" si="0"/>
        <v>0</v>
      </c>
      <c r="P18" s="25"/>
      <c r="Q18" s="110"/>
      <c r="R18" s="21">
        <v>0</v>
      </c>
      <c r="S18" s="2"/>
    </row>
    <row r="19" spans="1:19" s="9" customFormat="1" x14ac:dyDescent="0.2">
      <c r="A19" s="7">
        <v>10</v>
      </c>
      <c r="B19" s="18"/>
      <c r="C19" s="108"/>
      <c r="D19" s="76"/>
      <c r="E19" s="108"/>
      <c r="F19" s="78"/>
      <c r="G19" s="79"/>
      <c r="H19" s="29" t="s">
        <v>20</v>
      </c>
      <c r="I19" s="29" t="s">
        <v>19</v>
      </c>
      <c r="J19" s="107"/>
      <c r="K19" s="109"/>
      <c r="L19" s="32">
        <v>0</v>
      </c>
      <c r="M19" s="32"/>
      <c r="N19" s="109"/>
      <c r="O19" s="57">
        <f t="shared" si="0"/>
        <v>0</v>
      </c>
      <c r="P19" s="25"/>
      <c r="Q19" s="110"/>
      <c r="R19" s="21">
        <v>0</v>
      </c>
      <c r="S19" s="2"/>
    </row>
    <row r="20" spans="1:19" s="9" customFormat="1" x14ac:dyDescent="0.2">
      <c r="A20" s="7">
        <v>11</v>
      </c>
      <c r="B20" s="18"/>
      <c r="C20" s="108"/>
      <c r="D20" s="76"/>
      <c r="E20" s="108"/>
      <c r="F20" s="78"/>
      <c r="G20" s="79"/>
      <c r="H20" s="29" t="s">
        <v>20</v>
      </c>
      <c r="I20" s="29" t="s">
        <v>19</v>
      </c>
      <c r="J20" s="107"/>
      <c r="K20" s="109"/>
      <c r="L20" s="32">
        <v>0</v>
      </c>
      <c r="M20" s="32"/>
      <c r="N20" s="109"/>
      <c r="O20" s="57">
        <f t="shared" si="0"/>
        <v>0</v>
      </c>
      <c r="P20" s="25"/>
      <c r="Q20" s="110"/>
      <c r="R20" s="21">
        <v>0</v>
      </c>
      <c r="S20" s="2"/>
    </row>
    <row r="21" spans="1:19" s="9" customFormat="1" x14ac:dyDescent="0.2">
      <c r="A21" s="7">
        <v>12</v>
      </c>
      <c r="B21" s="18"/>
      <c r="C21" s="108"/>
      <c r="D21" s="76"/>
      <c r="E21" s="108"/>
      <c r="F21" s="78"/>
      <c r="G21" s="79"/>
      <c r="H21" s="29" t="s">
        <v>20</v>
      </c>
      <c r="I21" s="29" t="s">
        <v>19</v>
      </c>
      <c r="J21" s="107"/>
      <c r="K21" s="109"/>
      <c r="L21" s="32">
        <v>0</v>
      </c>
      <c r="M21" s="32"/>
      <c r="N21" s="109"/>
      <c r="O21" s="57">
        <f t="shared" si="0"/>
        <v>0</v>
      </c>
      <c r="P21" s="25"/>
      <c r="Q21" s="110"/>
      <c r="R21" s="21">
        <v>0</v>
      </c>
      <c r="S21" s="2"/>
    </row>
    <row r="22" spans="1:19" s="9" customFormat="1" x14ac:dyDescent="0.2">
      <c r="A22" s="7">
        <v>13</v>
      </c>
      <c r="B22" s="18"/>
      <c r="C22" s="108"/>
      <c r="D22" s="76"/>
      <c r="E22" s="108"/>
      <c r="F22" s="78"/>
      <c r="G22" s="79"/>
      <c r="H22" s="29" t="s">
        <v>20</v>
      </c>
      <c r="I22" s="29" t="s">
        <v>19</v>
      </c>
      <c r="J22" s="107"/>
      <c r="K22" s="109"/>
      <c r="L22" s="32">
        <v>0</v>
      </c>
      <c r="M22" s="32"/>
      <c r="N22" s="109"/>
      <c r="O22" s="57">
        <f t="shared" si="0"/>
        <v>0</v>
      </c>
      <c r="P22" s="25"/>
      <c r="Q22" s="110"/>
      <c r="R22" s="21">
        <v>0</v>
      </c>
      <c r="S22" s="2"/>
    </row>
    <row r="23" spans="1:19" s="9" customFormat="1" x14ac:dyDescent="0.2">
      <c r="A23" s="7">
        <v>14</v>
      </c>
      <c r="B23" s="18"/>
      <c r="C23" s="108"/>
      <c r="D23" s="76"/>
      <c r="E23" s="108"/>
      <c r="F23" s="78"/>
      <c r="G23" s="79"/>
      <c r="H23" s="29" t="s">
        <v>20</v>
      </c>
      <c r="I23" s="29" t="s">
        <v>19</v>
      </c>
      <c r="J23" s="107"/>
      <c r="K23" s="109"/>
      <c r="L23" s="32">
        <v>0</v>
      </c>
      <c r="M23" s="32"/>
      <c r="N23" s="109"/>
      <c r="O23" s="57">
        <f t="shared" si="0"/>
        <v>0</v>
      </c>
      <c r="P23" s="25"/>
      <c r="Q23" s="110"/>
      <c r="R23" s="21">
        <v>0</v>
      </c>
      <c r="S23" s="2"/>
    </row>
    <row r="24" spans="1:19" s="9" customFormat="1" x14ac:dyDescent="0.2">
      <c r="A24" s="7">
        <v>15</v>
      </c>
      <c r="B24" s="18"/>
      <c r="C24" s="108"/>
      <c r="D24" s="76"/>
      <c r="E24" s="108"/>
      <c r="F24" s="78"/>
      <c r="G24" s="79"/>
      <c r="H24" s="29" t="s">
        <v>20</v>
      </c>
      <c r="I24" s="29" t="s">
        <v>19</v>
      </c>
      <c r="J24" s="107"/>
      <c r="K24" s="109"/>
      <c r="L24" s="32">
        <v>0</v>
      </c>
      <c r="M24" s="32"/>
      <c r="N24" s="109"/>
      <c r="O24" s="57">
        <f t="shared" si="0"/>
        <v>0</v>
      </c>
      <c r="P24" s="25"/>
      <c r="Q24" s="110"/>
      <c r="R24" s="21">
        <v>0</v>
      </c>
      <c r="S24" s="2"/>
    </row>
    <row r="25" spans="1:19" s="9" customFormat="1" x14ac:dyDescent="0.2">
      <c r="A25" s="7">
        <v>16</v>
      </c>
      <c r="B25" s="18"/>
      <c r="C25" s="108"/>
      <c r="D25" s="76"/>
      <c r="E25" s="108"/>
      <c r="F25" s="78"/>
      <c r="G25" s="79"/>
      <c r="H25" s="29" t="s">
        <v>20</v>
      </c>
      <c r="I25" s="29" t="s">
        <v>19</v>
      </c>
      <c r="J25" s="107"/>
      <c r="K25" s="109"/>
      <c r="L25" s="32">
        <v>0</v>
      </c>
      <c r="M25" s="32"/>
      <c r="N25" s="109"/>
      <c r="O25" s="57">
        <f t="shared" si="0"/>
        <v>0</v>
      </c>
      <c r="P25" s="25"/>
      <c r="Q25" s="110"/>
      <c r="R25" s="21">
        <v>0</v>
      </c>
      <c r="S25" s="2"/>
    </row>
    <row r="26" spans="1:19" s="9" customFormat="1" x14ac:dyDescent="0.2">
      <c r="A26" s="7">
        <v>17</v>
      </c>
      <c r="B26" s="18"/>
      <c r="C26" s="108"/>
      <c r="D26" s="76"/>
      <c r="E26" s="108"/>
      <c r="F26" s="78"/>
      <c r="G26" s="79"/>
      <c r="H26" s="29" t="s">
        <v>20</v>
      </c>
      <c r="I26" s="29" t="s">
        <v>19</v>
      </c>
      <c r="J26" s="107"/>
      <c r="K26" s="109"/>
      <c r="L26" s="32">
        <v>0</v>
      </c>
      <c r="M26" s="32"/>
      <c r="N26" s="109"/>
      <c r="O26" s="57">
        <f t="shared" si="0"/>
        <v>0</v>
      </c>
      <c r="P26" s="25"/>
      <c r="Q26" s="110"/>
      <c r="R26" s="21">
        <v>0</v>
      </c>
      <c r="S26" s="2"/>
    </row>
    <row r="27" spans="1:19" s="9" customFormat="1" x14ac:dyDescent="0.2">
      <c r="A27" s="7">
        <v>18</v>
      </c>
      <c r="B27" s="18"/>
      <c r="C27" s="108"/>
      <c r="D27" s="76"/>
      <c r="E27" s="108"/>
      <c r="F27" s="78"/>
      <c r="G27" s="79"/>
      <c r="H27" s="29" t="s">
        <v>20</v>
      </c>
      <c r="I27" s="29" t="s">
        <v>19</v>
      </c>
      <c r="J27" s="107"/>
      <c r="K27" s="109"/>
      <c r="L27" s="32">
        <v>0</v>
      </c>
      <c r="M27" s="32"/>
      <c r="N27" s="109"/>
      <c r="O27" s="57">
        <f t="shared" si="0"/>
        <v>0</v>
      </c>
      <c r="P27" s="25"/>
      <c r="Q27" s="110"/>
      <c r="R27" s="21">
        <v>0</v>
      </c>
      <c r="S27" s="2"/>
    </row>
    <row r="28" spans="1:19" s="9" customFormat="1" x14ac:dyDescent="0.2">
      <c r="A28" s="7">
        <v>19</v>
      </c>
      <c r="B28" s="18"/>
      <c r="C28" s="108"/>
      <c r="D28" s="76"/>
      <c r="E28" s="108"/>
      <c r="F28" s="78"/>
      <c r="G28" s="79"/>
      <c r="H28" s="29" t="s">
        <v>20</v>
      </c>
      <c r="I28" s="29" t="s">
        <v>19</v>
      </c>
      <c r="J28" s="107"/>
      <c r="K28" s="109"/>
      <c r="L28" s="32">
        <v>0</v>
      </c>
      <c r="M28" s="32"/>
      <c r="N28" s="109"/>
      <c r="O28" s="57">
        <f t="shared" si="0"/>
        <v>0</v>
      </c>
      <c r="P28" s="25"/>
      <c r="Q28" s="110"/>
      <c r="R28" s="21">
        <v>0</v>
      </c>
      <c r="S28" s="2"/>
    </row>
    <row r="29" spans="1:19" s="9" customFormat="1" x14ac:dyDescent="0.2">
      <c r="A29" s="7">
        <v>20</v>
      </c>
      <c r="B29" s="18"/>
      <c r="C29" s="108"/>
      <c r="D29" s="76"/>
      <c r="E29" s="108"/>
      <c r="F29" s="78"/>
      <c r="G29" s="79"/>
      <c r="H29" s="29" t="s">
        <v>20</v>
      </c>
      <c r="I29" s="29" t="s">
        <v>19</v>
      </c>
      <c r="J29" s="107"/>
      <c r="K29" s="109"/>
      <c r="L29" s="32">
        <v>0</v>
      </c>
      <c r="M29" s="32"/>
      <c r="N29" s="109"/>
      <c r="O29" s="57">
        <f t="shared" si="0"/>
        <v>0</v>
      </c>
      <c r="P29" s="25"/>
      <c r="Q29" s="110"/>
      <c r="R29" s="21">
        <v>0</v>
      </c>
      <c r="S29" s="2"/>
    </row>
    <row r="30" spans="1:19" s="9" customFormat="1" x14ac:dyDescent="0.2">
      <c r="A30" s="7">
        <v>21</v>
      </c>
      <c r="B30" s="18"/>
      <c r="C30" s="108"/>
      <c r="D30" s="76"/>
      <c r="E30" s="108"/>
      <c r="F30" s="78"/>
      <c r="G30" s="79"/>
      <c r="H30" s="29" t="s">
        <v>20</v>
      </c>
      <c r="I30" s="29" t="s">
        <v>19</v>
      </c>
      <c r="J30" s="107"/>
      <c r="K30" s="109"/>
      <c r="L30" s="32">
        <v>0</v>
      </c>
      <c r="M30" s="32"/>
      <c r="N30" s="109"/>
      <c r="O30" s="57">
        <f t="shared" si="0"/>
        <v>0</v>
      </c>
      <c r="P30" s="25"/>
      <c r="Q30" s="110"/>
      <c r="R30" s="21">
        <v>0</v>
      </c>
      <c r="S30" s="2"/>
    </row>
    <row r="31" spans="1:19" s="9" customFormat="1" x14ac:dyDescent="0.2">
      <c r="A31" s="7">
        <v>22</v>
      </c>
      <c r="B31" s="18"/>
      <c r="C31" s="108"/>
      <c r="D31" s="76"/>
      <c r="E31" s="108"/>
      <c r="F31" s="78"/>
      <c r="G31" s="79"/>
      <c r="H31" s="29" t="s">
        <v>20</v>
      </c>
      <c r="I31" s="29" t="s">
        <v>19</v>
      </c>
      <c r="J31" s="107"/>
      <c r="K31" s="109"/>
      <c r="L31" s="32">
        <v>0</v>
      </c>
      <c r="M31" s="32"/>
      <c r="N31" s="109"/>
      <c r="O31" s="57">
        <f t="shared" si="0"/>
        <v>0</v>
      </c>
      <c r="P31" s="25"/>
      <c r="Q31" s="110"/>
      <c r="R31" s="21">
        <v>0</v>
      </c>
      <c r="S31" s="2"/>
    </row>
    <row r="32" spans="1:19" s="9" customFormat="1" x14ac:dyDescent="0.2">
      <c r="A32" s="7">
        <v>23</v>
      </c>
      <c r="B32" s="18"/>
      <c r="C32" s="108"/>
      <c r="D32" s="76"/>
      <c r="E32" s="108"/>
      <c r="F32" s="78"/>
      <c r="G32" s="79"/>
      <c r="H32" s="29" t="s">
        <v>20</v>
      </c>
      <c r="I32" s="29" t="s">
        <v>19</v>
      </c>
      <c r="J32" s="107"/>
      <c r="K32" s="109"/>
      <c r="L32" s="32">
        <v>0</v>
      </c>
      <c r="M32" s="32"/>
      <c r="N32" s="109"/>
      <c r="O32" s="57">
        <f t="shared" si="0"/>
        <v>0</v>
      </c>
      <c r="P32" s="25"/>
      <c r="Q32" s="110"/>
      <c r="R32" s="21">
        <v>0</v>
      </c>
      <c r="S32" s="2"/>
    </row>
    <row r="33" spans="1:19" s="9" customFormat="1" x14ac:dyDescent="0.2">
      <c r="A33" s="7">
        <v>24</v>
      </c>
      <c r="B33" s="18"/>
      <c r="C33" s="108"/>
      <c r="D33" s="76"/>
      <c r="E33" s="108"/>
      <c r="F33" s="80"/>
      <c r="G33" s="114"/>
      <c r="H33" s="29" t="s">
        <v>20</v>
      </c>
      <c r="I33" s="29" t="s">
        <v>19</v>
      </c>
      <c r="J33" s="107"/>
      <c r="K33" s="109"/>
      <c r="L33" s="32">
        <v>0</v>
      </c>
      <c r="M33" s="32"/>
      <c r="N33" s="109"/>
      <c r="O33" s="57">
        <f t="shared" si="0"/>
        <v>0</v>
      </c>
      <c r="P33" s="25"/>
      <c r="Q33" s="110"/>
      <c r="R33" s="21">
        <v>0</v>
      </c>
      <c r="S33" s="2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  <mergeCell ref="A6:A8"/>
    <mergeCell ref="B6:C6"/>
    <mergeCell ref="D6:G6"/>
    <mergeCell ref="H6:H8"/>
    <mergeCell ref="I6:I8"/>
  </mergeCells>
  <pageMargins left="0.7" right="0.7" top="0.75" bottom="0.75" header="0.3" footer="0.3"/>
</worksheet>
</file>

<file path=xl/worksheets/sheet2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4BC34A-0788-4868-B6D8-5530F9341E68}">
  <dimension ref="A1:AC33"/>
  <sheetViews>
    <sheetView workbookViewId="0">
      <selection sqref="A1:XFD1048576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/>
      <c r="C10" s="108"/>
      <c r="D10" s="76"/>
      <c r="E10" s="108"/>
      <c r="F10" s="80"/>
      <c r="G10" s="79"/>
      <c r="H10" s="29" t="s">
        <v>20</v>
      </c>
      <c r="I10" s="29" t="s">
        <v>19</v>
      </c>
      <c r="J10" s="107"/>
      <c r="K10" s="109"/>
      <c r="L10" s="32">
        <v>0</v>
      </c>
      <c r="M10" s="32"/>
      <c r="N10" s="109"/>
      <c r="O10" s="57">
        <f t="shared" ref="O10:O33" si="0">G10</f>
        <v>0</v>
      </c>
      <c r="P10" s="25"/>
      <c r="Q10" s="110"/>
      <c r="R10" s="21">
        <v>0</v>
      </c>
      <c r="S10" s="2"/>
    </row>
    <row r="11" spans="1:29" s="9" customFormat="1" x14ac:dyDescent="0.2">
      <c r="A11" s="7">
        <v>2</v>
      </c>
      <c r="B11" s="18"/>
      <c r="C11" s="108"/>
      <c r="D11" s="76"/>
      <c r="E11" s="108"/>
      <c r="F11" s="78"/>
      <c r="G11" s="79"/>
      <c r="H11" s="29" t="s">
        <v>20</v>
      </c>
      <c r="I11" s="29" t="s">
        <v>19</v>
      </c>
      <c r="J11" s="107"/>
      <c r="K11" s="109"/>
      <c r="L11" s="32">
        <v>0</v>
      </c>
      <c r="M11" s="32"/>
      <c r="N11" s="109"/>
      <c r="O11" s="57">
        <f t="shared" si="0"/>
        <v>0</v>
      </c>
      <c r="P11" s="25"/>
      <c r="Q11" s="110"/>
      <c r="R11" s="21">
        <v>0</v>
      </c>
      <c r="S11" s="2"/>
    </row>
    <row r="12" spans="1:29" s="9" customFormat="1" x14ac:dyDescent="0.2">
      <c r="A12" s="7">
        <v>3</v>
      </c>
      <c r="B12" s="18"/>
      <c r="C12" s="108"/>
      <c r="D12" s="76"/>
      <c r="E12" s="108"/>
      <c r="F12" s="78"/>
      <c r="G12" s="79"/>
      <c r="H12" s="29" t="s">
        <v>20</v>
      </c>
      <c r="I12" s="29" t="s">
        <v>19</v>
      </c>
      <c r="J12" s="107"/>
      <c r="K12" s="109"/>
      <c r="L12" s="32">
        <v>0</v>
      </c>
      <c r="M12" s="32"/>
      <c r="N12" s="109"/>
      <c r="O12" s="57">
        <f t="shared" si="0"/>
        <v>0</v>
      </c>
      <c r="P12" s="25"/>
      <c r="Q12" s="110"/>
      <c r="R12" s="21">
        <v>0</v>
      </c>
      <c r="S12" s="2"/>
    </row>
    <row r="13" spans="1:29" s="9" customFormat="1" x14ac:dyDescent="0.2">
      <c r="A13" s="7">
        <v>4</v>
      </c>
      <c r="B13" s="18"/>
      <c r="C13" s="108"/>
      <c r="D13" s="76"/>
      <c r="E13" s="108"/>
      <c r="F13" s="78"/>
      <c r="G13" s="79"/>
      <c r="H13" s="29" t="s">
        <v>20</v>
      </c>
      <c r="I13" s="29" t="s">
        <v>19</v>
      </c>
      <c r="J13" s="107"/>
      <c r="K13" s="109"/>
      <c r="L13" s="32">
        <v>0</v>
      </c>
      <c r="M13" s="32"/>
      <c r="N13" s="109"/>
      <c r="O13" s="57">
        <f t="shared" si="0"/>
        <v>0</v>
      </c>
      <c r="P13" s="25"/>
      <c r="Q13" s="110"/>
      <c r="R13" s="21">
        <v>0</v>
      </c>
      <c r="S13" s="2"/>
    </row>
    <row r="14" spans="1:29" s="9" customFormat="1" x14ac:dyDescent="0.2">
      <c r="A14" s="7">
        <v>5</v>
      </c>
      <c r="B14" s="18"/>
      <c r="C14" s="108"/>
      <c r="D14" s="76"/>
      <c r="E14" s="108"/>
      <c r="F14" s="78"/>
      <c r="G14" s="79"/>
      <c r="H14" s="29" t="s">
        <v>20</v>
      </c>
      <c r="I14" s="29" t="s">
        <v>19</v>
      </c>
      <c r="J14" s="107"/>
      <c r="K14" s="109"/>
      <c r="L14" s="32">
        <v>0</v>
      </c>
      <c r="M14" s="32"/>
      <c r="N14" s="109"/>
      <c r="O14" s="57">
        <f t="shared" si="0"/>
        <v>0</v>
      </c>
      <c r="P14" s="25"/>
      <c r="Q14" s="110"/>
      <c r="R14" s="21">
        <v>0</v>
      </c>
      <c r="S14" s="2"/>
    </row>
    <row r="15" spans="1:29" s="9" customFormat="1" x14ac:dyDescent="0.2">
      <c r="A15" s="7">
        <v>6</v>
      </c>
      <c r="B15" s="18"/>
      <c r="C15" s="108"/>
      <c r="D15" s="76"/>
      <c r="E15" s="108"/>
      <c r="F15" s="78"/>
      <c r="G15" s="79"/>
      <c r="H15" s="29" t="s">
        <v>20</v>
      </c>
      <c r="I15" s="29" t="s">
        <v>19</v>
      </c>
      <c r="J15" s="107"/>
      <c r="K15" s="109"/>
      <c r="L15" s="32">
        <v>0</v>
      </c>
      <c r="M15" s="32"/>
      <c r="N15" s="109"/>
      <c r="O15" s="57">
        <f t="shared" si="0"/>
        <v>0</v>
      </c>
      <c r="P15" s="25"/>
      <c r="Q15" s="110"/>
      <c r="R15" s="21">
        <v>0</v>
      </c>
      <c r="S15" s="2"/>
    </row>
    <row r="16" spans="1:29" s="9" customFormat="1" x14ac:dyDescent="0.2">
      <c r="A16" s="7">
        <v>7</v>
      </c>
      <c r="B16" s="18"/>
      <c r="C16" s="108"/>
      <c r="D16" s="76"/>
      <c r="E16" s="108"/>
      <c r="F16" s="78"/>
      <c r="G16" s="79"/>
      <c r="H16" s="29" t="s">
        <v>20</v>
      </c>
      <c r="I16" s="29" t="s">
        <v>19</v>
      </c>
      <c r="J16" s="107"/>
      <c r="K16" s="109"/>
      <c r="L16" s="32">
        <v>0</v>
      </c>
      <c r="M16" s="32"/>
      <c r="N16" s="109"/>
      <c r="O16" s="57">
        <f t="shared" si="0"/>
        <v>0</v>
      </c>
      <c r="P16" s="25"/>
      <c r="Q16" s="110"/>
      <c r="R16" s="21">
        <v>0</v>
      </c>
      <c r="S16" s="2"/>
    </row>
    <row r="17" spans="1:19" s="9" customFormat="1" x14ac:dyDescent="0.2">
      <c r="A17" s="7">
        <v>8</v>
      </c>
      <c r="B17" s="18"/>
      <c r="C17" s="108"/>
      <c r="D17" s="76"/>
      <c r="E17" s="108"/>
      <c r="F17" s="78"/>
      <c r="G17" s="79"/>
      <c r="H17" s="29" t="s">
        <v>20</v>
      </c>
      <c r="I17" s="29" t="s">
        <v>19</v>
      </c>
      <c r="J17" s="107"/>
      <c r="K17" s="109"/>
      <c r="L17" s="32">
        <v>0</v>
      </c>
      <c r="M17" s="32"/>
      <c r="N17" s="109"/>
      <c r="O17" s="57">
        <f t="shared" si="0"/>
        <v>0</v>
      </c>
      <c r="P17" s="25"/>
      <c r="Q17" s="110"/>
      <c r="R17" s="21">
        <v>0</v>
      </c>
      <c r="S17" s="2"/>
    </row>
    <row r="18" spans="1:19" s="9" customFormat="1" x14ac:dyDescent="0.2">
      <c r="A18" s="7">
        <v>9</v>
      </c>
      <c r="B18" s="18"/>
      <c r="C18" s="108"/>
      <c r="D18" s="76"/>
      <c r="E18" s="108"/>
      <c r="F18" s="78"/>
      <c r="G18" s="79"/>
      <c r="H18" s="29" t="s">
        <v>20</v>
      </c>
      <c r="I18" s="29" t="s">
        <v>19</v>
      </c>
      <c r="J18" s="107"/>
      <c r="K18" s="109"/>
      <c r="L18" s="32">
        <v>0</v>
      </c>
      <c r="M18" s="32"/>
      <c r="N18" s="109"/>
      <c r="O18" s="57">
        <f t="shared" si="0"/>
        <v>0</v>
      </c>
      <c r="P18" s="25"/>
      <c r="Q18" s="110"/>
      <c r="R18" s="21">
        <v>0</v>
      </c>
      <c r="S18" s="2"/>
    </row>
    <row r="19" spans="1:19" s="9" customFormat="1" x14ac:dyDescent="0.2">
      <c r="A19" s="7">
        <v>10</v>
      </c>
      <c r="B19" s="18"/>
      <c r="C19" s="108"/>
      <c r="D19" s="76"/>
      <c r="E19" s="108"/>
      <c r="F19" s="78"/>
      <c r="G19" s="79"/>
      <c r="H19" s="29" t="s">
        <v>20</v>
      </c>
      <c r="I19" s="29" t="s">
        <v>19</v>
      </c>
      <c r="J19" s="107"/>
      <c r="K19" s="109"/>
      <c r="L19" s="32">
        <v>0</v>
      </c>
      <c r="M19" s="32"/>
      <c r="N19" s="109"/>
      <c r="O19" s="57">
        <f t="shared" si="0"/>
        <v>0</v>
      </c>
      <c r="P19" s="25"/>
      <c r="Q19" s="110"/>
      <c r="R19" s="21">
        <v>0</v>
      </c>
      <c r="S19" s="2"/>
    </row>
    <row r="20" spans="1:19" s="9" customFormat="1" x14ac:dyDescent="0.2">
      <c r="A20" s="7">
        <v>11</v>
      </c>
      <c r="B20" s="18"/>
      <c r="C20" s="108"/>
      <c r="D20" s="76"/>
      <c r="E20" s="108"/>
      <c r="F20" s="78"/>
      <c r="G20" s="79"/>
      <c r="H20" s="29" t="s">
        <v>20</v>
      </c>
      <c r="I20" s="29" t="s">
        <v>19</v>
      </c>
      <c r="J20" s="107"/>
      <c r="K20" s="109"/>
      <c r="L20" s="32">
        <v>0</v>
      </c>
      <c r="M20" s="32"/>
      <c r="N20" s="109"/>
      <c r="O20" s="57">
        <f t="shared" si="0"/>
        <v>0</v>
      </c>
      <c r="P20" s="25"/>
      <c r="Q20" s="110"/>
      <c r="R20" s="21">
        <v>0</v>
      </c>
      <c r="S20" s="2"/>
    </row>
    <row r="21" spans="1:19" s="9" customFormat="1" x14ac:dyDescent="0.2">
      <c r="A21" s="7">
        <v>12</v>
      </c>
      <c r="B21" s="18"/>
      <c r="C21" s="108"/>
      <c r="D21" s="76"/>
      <c r="E21" s="108"/>
      <c r="F21" s="78"/>
      <c r="G21" s="79"/>
      <c r="H21" s="29" t="s">
        <v>20</v>
      </c>
      <c r="I21" s="29" t="s">
        <v>19</v>
      </c>
      <c r="J21" s="107"/>
      <c r="K21" s="109"/>
      <c r="L21" s="32">
        <v>0</v>
      </c>
      <c r="M21" s="32"/>
      <c r="N21" s="109"/>
      <c r="O21" s="57">
        <f t="shared" si="0"/>
        <v>0</v>
      </c>
      <c r="P21" s="25"/>
      <c r="Q21" s="110"/>
      <c r="R21" s="21">
        <v>0</v>
      </c>
      <c r="S21" s="2"/>
    </row>
    <row r="22" spans="1:19" s="9" customFormat="1" x14ac:dyDescent="0.2">
      <c r="A22" s="7">
        <v>13</v>
      </c>
      <c r="B22" s="18"/>
      <c r="C22" s="108"/>
      <c r="D22" s="76"/>
      <c r="E22" s="108"/>
      <c r="F22" s="78"/>
      <c r="G22" s="79"/>
      <c r="H22" s="29" t="s">
        <v>20</v>
      </c>
      <c r="I22" s="29" t="s">
        <v>19</v>
      </c>
      <c r="J22" s="107"/>
      <c r="K22" s="109"/>
      <c r="L22" s="32">
        <v>0</v>
      </c>
      <c r="M22" s="32"/>
      <c r="N22" s="109"/>
      <c r="O22" s="57">
        <f t="shared" si="0"/>
        <v>0</v>
      </c>
      <c r="P22" s="25"/>
      <c r="Q22" s="110"/>
      <c r="R22" s="21">
        <v>0</v>
      </c>
      <c r="S22" s="2"/>
    </row>
    <row r="23" spans="1:19" s="9" customFormat="1" x14ac:dyDescent="0.2">
      <c r="A23" s="7">
        <v>14</v>
      </c>
      <c r="B23" s="18"/>
      <c r="C23" s="108"/>
      <c r="D23" s="76"/>
      <c r="E23" s="108"/>
      <c r="F23" s="78"/>
      <c r="G23" s="79"/>
      <c r="H23" s="29" t="s">
        <v>20</v>
      </c>
      <c r="I23" s="29" t="s">
        <v>19</v>
      </c>
      <c r="J23" s="107"/>
      <c r="K23" s="109"/>
      <c r="L23" s="32">
        <v>0</v>
      </c>
      <c r="M23" s="32"/>
      <c r="N23" s="109"/>
      <c r="O23" s="57">
        <f t="shared" si="0"/>
        <v>0</v>
      </c>
      <c r="P23" s="25"/>
      <c r="Q23" s="110"/>
      <c r="R23" s="21">
        <v>0</v>
      </c>
      <c r="S23" s="2"/>
    </row>
    <row r="24" spans="1:19" s="9" customFormat="1" x14ac:dyDescent="0.2">
      <c r="A24" s="7">
        <v>15</v>
      </c>
      <c r="B24" s="18"/>
      <c r="C24" s="108"/>
      <c r="D24" s="76"/>
      <c r="E24" s="108"/>
      <c r="F24" s="78"/>
      <c r="G24" s="79"/>
      <c r="H24" s="29" t="s">
        <v>20</v>
      </c>
      <c r="I24" s="29" t="s">
        <v>19</v>
      </c>
      <c r="J24" s="107"/>
      <c r="K24" s="109"/>
      <c r="L24" s="32">
        <v>0</v>
      </c>
      <c r="M24" s="32"/>
      <c r="N24" s="109"/>
      <c r="O24" s="57">
        <f t="shared" si="0"/>
        <v>0</v>
      </c>
      <c r="P24" s="25"/>
      <c r="Q24" s="110"/>
      <c r="R24" s="21">
        <v>0</v>
      </c>
      <c r="S24" s="2"/>
    </row>
    <row r="25" spans="1:19" s="9" customFormat="1" x14ac:dyDescent="0.2">
      <c r="A25" s="7">
        <v>16</v>
      </c>
      <c r="B25" s="18"/>
      <c r="C25" s="108"/>
      <c r="D25" s="76"/>
      <c r="E25" s="108"/>
      <c r="F25" s="78"/>
      <c r="G25" s="79"/>
      <c r="H25" s="29" t="s">
        <v>20</v>
      </c>
      <c r="I25" s="29" t="s">
        <v>19</v>
      </c>
      <c r="J25" s="107"/>
      <c r="K25" s="109"/>
      <c r="L25" s="32">
        <v>0</v>
      </c>
      <c r="M25" s="32"/>
      <c r="N25" s="109"/>
      <c r="O25" s="57">
        <f t="shared" si="0"/>
        <v>0</v>
      </c>
      <c r="P25" s="25"/>
      <c r="Q25" s="110"/>
      <c r="R25" s="21">
        <v>0</v>
      </c>
      <c r="S25" s="2"/>
    </row>
    <row r="26" spans="1:19" s="9" customFormat="1" x14ac:dyDescent="0.2">
      <c r="A26" s="7">
        <v>17</v>
      </c>
      <c r="B26" s="18"/>
      <c r="C26" s="108"/>
      <c r="D26" s="76"/>
      <c r="E26" s="108"/>
      <c r="F26" s="78"/>
      <c r="G26" s="79"/>
      <c r="H26" s="29" t="s">
        <v>20</v>
      </c>
      <c r="I26" s="29" t="s">
        <v>19</v>
      </c>
      <c r="J26" s="107"/>
      <c r="K26" s="109"/>
      <c r="L26" s="32">
        <v>0</v>
      </c>
      <c r="M26" s="32"/>
      <c r="N26" s="109"/>
      <c r="O26" s="57">
        <f t="shared" si="0"/>
        <v>0</v>
      </c>
      <c r="P26" s="25"/>
      <c r="Q26" s="110"/>
      <c r="R26" s="21">
        <v>0</v>
      </c>
      <c r="S26" s="2"/>
    </row>
    <row r="27" spans="1:19" s="9" customFormat="1" x14ac:dyDescent="0.2">
      <c r="A27" s="7">
        <v>18</v>
      </c>
      <c r="B27" s="18"/>
      <c r="C27" s="108"/>
      <c r="D27" s="76"/>
      <c r="E27" s="108"/>
      <c r="F27" s="78"/>
      <c r="G27" s="79"/>
      <c r="H27" s="29" t="s">
        <v>20</v>
      </c>
      <c r="I27" s="29" t="s">
        <v>19</v>
      </c>
      <c r="J27" s="107"/>
      <c r="K27" s="109"/>
      <c r="L27" s="32">
        <v>0</v>
      </c>
      <c r="M27" s="32"/>
      <c r="N27" s="109"/>
      <c r="O27" s="57">
        <f t="shared" si="0"/>
        <v>0</v>
      </c>
      <c r="P27" s="25"/>
      <c r="Q27" s="110"/>
      <c r="R27" s="21">
        <v>0</v>
      </c>
      <c r="S27" s="2"/>
    </row>
    <row r="28" spans="1:19" s="9" customFormat="1" x14ac:dyDescent="0.2">
      <c r="A28" s="7">
        <v>19</v>
      </c>
      <c r="B28" s="18"/>
      <c r="C28" s="108"/>
      <c r="D28" s="76"/>
      <c r="E28" s="108"/>
      <c r="F28" s="78"/>
      <c r="G28" s="79"/>
      <c r="H28" s="29" t="s">
        <v>20</v>
      </c>
      <c r="I28" s="29" t="s">
        <v>19</v>
      </c>
      <c r="J28" s="107"/>
      <c r="K28" s="109"/>
      <c r="L28" s="32">
        <v>0</v>
      </c>
      <c r="M28" s="32"/>
      <c r="N28" s="109"/>
      <c r="O28" s="57">
        <f t="shared" si="0"/>
        <v>0</v>
      </c>
      <c r="P28" s="25"/>
      <c r="Q28" s="110"/>
      <c r="R28" s="21">
        <v>0</v>
      </c>
      <c r="S28" s="2"/>
    </row>
    <row r="29" spans="1:19" s="9" customFormat="1" x14ac:dyDescent="0.2">
      <c r="A29" s="7">
        <v>20</v>
      </c>
      <c r="B29" s="18"/>
      <c r="C29" s="108"/>
      <c r="D29" s="76"/>
      <c r="E29" s="108"/>
      <c r="F29" s="78"/>
      <c r="G29" s="79"/>
      <c r="H29" s="29" t="s">
        <v>20</v>
      </c>
      <c r="I29" s="29" t="s">
        <v>19</v>
      </c>
      <c r="J29" s="107"/>
      <c r="K29" s="109"/>
      <c r="L29" s="32">
        <v>0</v>
      </c>
      <c r="M29" s="32"/>
      <c r="N29" s="109"/>
      <c r="O29" s="57">
        <f t="shared" si="0"/>
        <v>0</v>
      </c>
      <c r="P29" s="25"/>
      <c r="Q29" s="110"/>
      <c r="R29" s="21">
        <v>0</v>
      </c>
      <c r="S29" s="2"/>
    </row>
    <row r="30" spans="1:19" s="9" customFormat="1" x14ac:dyDescent="0.2">
      <c r="A30" s="7">
        <v>21</v>
      </c>
      <c r="B30" s="18"/>
      <c r="C30" s="108"/>
      <c r="D30" s="76"/>
      <c r="E30" s="108"/>
      <c r="F30" s="78"/>
      <c r="G30" s="79"/>
      <c r="H30" s="29" t="s">
        <v>20</v>
      </c>
      <c r="I30" s="29" t="s">
        <v>19</v>
      </c>
      <c r="J30" s="107"/>
      <c r="K30" s="109"/>
      <c r="L30" s="32">
        <v>0</v>
      </c>
      <c r="M30" s="32"/>
      <c r="N30" s="109"/>
      <c r="O30" s="57">
        <f t="shared" si="0"/>
        <v>0</v>
      </c>
      <c r="P30" s="25"/>
      <c r="Q30" s="110"/>
      <c r="R30" s="21">
        <v>0</v>
      </c>
      <c r="S30" s="2"/>
    </row>
    <row r="31" spans="1:19" s="9" customFormat="1" x14ac:dyDescent="0.2">
      <c r="A31" s="7">
        <v>22</v>
      </c>
      <c r="B31" s="18"/>
      <c r="C31" s="108"/>
      <c r="D31" s="76"/>
      <c r="E31" s="108"/>
      <c r="F31" s="78"/>
      <c r="G31" s="79"/>
      <c r="H31" s="29" t="s">
        <v>20</v>
      </c>
      <c r="I31" s="29" t="s">
        <v>19</v>
      </c>
      <c r="J31" s="107"/>
      <c r="K31" s="109"/>
      <c r="L31" s="32">
        <v>0</v>
      </c>
      <c r="M31" s="32"/>
      <c r="N31" s="109"/>
      <c r="O31" s="57">
        <f t="shared" si="0"/>
        <v>0</v>
      </c>
      <c r="P31" s="25"/>
      <c r="Q31" s="110"/>
      <c r="R31" s="21">
        <v>0</v>
      </c>
      <c r="S31" s="2"/>
    </row>
    <row r="32" spans="1:19" s="9" customFormat="1" x14ac:dyDescent="0.2">
      <c r="A32" s="7">
        <v>23</v>
      </c>
      <c r="B32" s="18"/>
      <c r="C32" s="108"/>
      <c r="D32" s="76"/>
      <c r="E32" s="108"/>
      <c r="F32" s="78"/>
      <c r="G32" s="79"/>
      <c r="H32" s="29" t="s">
        <v>20</v>
      </c>
      <c r="I32" s="29" t="s">
        <v>19</v>
      </c>
      <c r="J32" s="107"/>
      <c r="K32" s="109"/>
      <c r="L32" s="32">
        <v>0</v>
      </c>
      <c r="M32" s="32"/>
      <c r="N32" s="109"/>
      <c r="O32" s="57">
        <f t="shared" si="0"/>
        <v>0</v>
      </c>
      <c r="P32" s="25"/>
      <c r="Q32" s="110"/>
      <c r="R32" s="21">
        <v>0</v>
      </c>
      <c r="S32" s="2"/>
    </row>
    <row r="33" spans="1:19" s="9" customFormat="1" x14ac:dyDescent="0.2">
      <c r="A33" s="7">
        <v>24</v>
      </c>
      <c r="B33" s="18"/>
      <c r="C33" s="108"/>
      <c r="D33" s="76"/>
      <c r="E33" s="108"/>
      <c r="F33" s="80"/>
      <c r="G33" s="114"/>
      <c r="H33" s="29" t="s">
        <v>20</v>
      </c>
      <c r="I33" s="29" t="s">
        <v>19</v>
      </c>
      <c r="J33" s="107"/>
      <c r="K33" s="109"/>
      <c r="L33" s="32">
        <v>0</v>
      </c>
      <c r="M33" s="32"/>
      <c r="N33" s="109"/>
      <c r="O33" s="57">
        <f t="shared" si="0"/>
        <v>0</v>
      </c>
      <c r="P33" s="25"/>
      <c r="Q33" s="110"/>
      <c r="R33" s="21">
        <v>0</v>
      </c>
      <c r="S33" s="2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  <mergeCell ref="A6:A8"/>
    <mergeCell ref="B6:C6"/>
    <mergeCell ref="D6:G6"/>
    <mergeCell ref="H6:H8"/>
    <mergeCell ref="I6:I8"/>
  </mergeCells>
  <pageMargins left="0.7" right="0.7" top="0.75" bottom="0.75" header="0.3" footer="0.3"/>
</worksheet>
</file>

<file path=xl/worksheets/sheet2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11F8E4-0A57-496D-9FB7-B82F8DE4DF1F}">
  <dimension ref="A1:AC33"/>
  <sheetViews>
    <sheetView workbookViewId="0">
      <selection sqref="A1:XFD1048576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/>
      <c r="C10" s="108"/>
      <c r="D10" s="76"/>
      <c r="E10" s="108"/>
      <c r="F10" s="80"/>
      <c r="G10" s="79"/>
      <c r="H10" s="29" t="s">
        <v>20</v>
      </c>
      <c r="I10" s="29" t="s">
        <v>19</v>
      </c>
      <c r="J10" s="107"/>
      <c r="K10" s="109"/>
      <c r="L10" s="32">
        <v>0</v>
      </c>
      <c r="M10" s="32"/>
      <c r="N10" s="109"/>
      <c r="O10" s="57">
        <f t="shared" ref="O10:O33" si="0">G10</f>
        <v>0</v>
      </c>
      <c r="P10" s="25"/>
      <c r="Q10" s="110"/>
      <c r="R10" s="21">
        <v>0</v>
      </c>
      <c r="S10" s="2"/>
    </row>
    <row r="11" spans="1:29" s="9" customFormat="1" x14ac:dyDescent="0.2">
      <c r="A11" s="7">
        <v>2</v>
      </c>
      <c r="B11" s="18"/>
      <c r="C11" s="108"/>
      <c r="D11" s="76"/>
      <c r="E11" s="108"/>
      <c r="F11" s="78"/>
      <c r="G11" s="79"/>
      <c r="H11" s="29" t="s">
        <v>20</v>
      </c>
      <c r="I11" s="29" t="s">
        <v>19</v>
      </c>
      <c r="J11" s="107"/>
      <c r="K11" s="109"/>
      <c r="L11" s="32">
        <v>0</v>
      </c>
      <c r="M11" s="32"/>
      <c r="N11" s="109"/>
      <c r="O11" s="57">
        <f t="shared" si="0"/>
        <v>0</v>
      </c>
      <c r="P11" s="25"/>
      <c r="Q11" s="110"/>
      <c r="R11" s="21">
        <v>0</v>
      </c>
      <c r="S11" s="2"/>
    </row>
    <row r="12" spans="1:29" s="9" customFormat="1" x14ac:dyDescent="0.2">
      <c r="A12" s="7">
        <v>3</v>
      </c>
      <c r="B12" s="18"/>
      <c r="C12" s="108"/>
      <c r="D12" s="76"/>
      <c r="E12" s="108"/>
      <c r="F12" s="78"/>
      <c r="G12" s="79"/>
      <c r="H12" s="29" t="s">
        <v>20</v>
      </c>
      <c r="I12" s="29" t="s">
        <v>19</v>
      </c>
      <c r="J12" s="107"/>
      <c r="K12" s="109"/>
      <c r="L12" s="32">
        <v>0</v>
      </c>
      <c r="M12" s="32"/>
      <c r="N12" s="109"/>
      <c r="O12" s="57">
        <f t="shared" si="0"/>
        <v>0</v>
      </c>
      <c r="P12" s="25"/>
      <c r="Q12" s="110"/>
      <c r="R12" s="21">
        <v>0</v>
      </c>
      <c r="S12" s="2"/>
    </row>
    <row r="13" spans="1:29" s="9" customFormat="1" x14ac:dyDescent="0.2">
      <c r="A13" s="7">
        <v>4</v>
      </c>
      <c r="B13" s="18"/>
      <c r="C13" s="108"/>
      <c r="D13" s="76"/>
      <c r="E13" s="108"/>
      <c r="F13" s="78"/>
      <c r="G13" s="79"/>
      <c r="H13" s="29" t="s">
        <v>20</v>
      </c>
      <c r="I13" s="29" t="s">
        <v>19</v>
      </c>
      <c r="J13" s="107"/>
      <c r="K13" s="109"/>
      <c r="L13" s="32">
        <v>0</v>
      </c>
      <c r="M13" s="32"/>
      <c r="N13" s="109"/>
      <c r="O13" s="57">
        <f t="shared" si="0"/>
        <v>0</v>
      </c>
      <c r="P13" s="25"/>
      <c r="Q13" s="110"/>
      <c r="R13" s="21">
        <v>0</v>
      </c>
      <c r="S13" s="2"/>
    </row>
    <row r="14" spans="1:29" s="9" customFormat="1" x14ac:dyDescent="0.2">
      <c r="A14" s="7">
        <v>5</v>
      </c>
      <c r="B14" s="18"/>
      <c r="C14" s="108"/>
      <c r="D14" s="76"/>
      <c r="E14" s="108"/>
      <c r="F14" s="78"/>
      <c r="G14" s="79"/>
      <c r="H14" s="29" t="s">
        <v>20</v>
      </c>
      <c r="I14" s="29" t="s">
        <v>19</v>
      </c>
      <c r="J14" s="107"/>
      <c r="K14" s="109"/>
      <c r="L14" s="32">
        <v>0</v>
      </c>
      <c r="M14" s="32"/>
      <c r="N14" s="109"/>
      <c r="O14" s="57">
        <f t="shared" si="0"/>
        <v>0</v>
      </c>
      <c r="P14" s="25"/>
      <c r="Q14" s="110"/>
      <c r="R14" s="21">
        <v>0</v>
      </c>
      <c r="S14" s="2"/>
    </row>
    <row r="15" spans="1:29" s="9" customFormat="1" x14ac:dyDescent="0.2">
      <c r="A15" s="7">
        <v>6</v>
      </c>
      <c r="B15" s="18"/>
      <c r="C15" s="108"/>
      <c r="D15" s="76"/>
      <c r="E15" s="108"/>
      <c r="F15" s="78"/>
      <c r="G15" s="79"/>
      <c r="H15" s="29" t="s">
        <v>20</v>
      </c>
      <c r="I15" s="29" t="s">
        <v>19</v>
      </c>
      <c r="J15" s="107"/>
      <c r="K15" s="109"/>
      <c r="L15" s="32">
        <v>0</v>
      </c>
      <c r="M15" s="32"/>
      <c r="N15" s="109"/>
      <c r="O15" s="57">
        <f t="shared" si="0"/>
        <v>0</v>
      </c>
      <c r="P15" s="25"/>
      <c r="Q15" s="110"/>
      <c r="R15" s="21">
        <v>0</v>
      </c>
      <c r="S15" s="2"/>
    </row>
    <row r="16" spans="1:29" s="9" customFormat="1" x14ac:dyDescent="0.2">
      <c r="A16" s="7">
        <v>7</v>
      </c>
      <c r="B16" s="18"/>
      <c r="C16" s="108"/>
      <c r="D16" s="76"/>
      <c r="E16" s="108"/>
      <c r="F16" s="78"/>
      <c r="G16" s="79"/>
      <c r="H16" s="29" t="s">
        <v>20</v>
      </c>
      <c r="I16" s="29" t="s">
        <v>19</v>
      </c>
      <c r="J16" s="107"/>
      <c r="K16" s="109"/>
      <c r="L16" s="32">
        <v>0</v>
      </c>
      <c r="M16" s="32"/>
      <c r="N16" s="109"/>
      <c r="O16" s="57">
        <f t="shared" si="0"/>
        <v>0</v>
      </c>
      <c r="P16" s="25"/>
      <c r="Q16" s="110"/>
      <c r="R16" s="21">
        <v>0</v>
      </c>
      <c r="S16" s="2"/>
    </row>
    <row r="17" spans="1:19" s="9" customFormat="1" x14ac:dyDescent="0.2">
      <c r="A17" s="7">
        <v>8</v>
      </c>
      <c r="B17" s="18"/>
      <c r="C17" s="108"/>
      <c r="D17" s="76"/>
      <c r="E17" s="108"/>
      <c r="F17" s="78"/>
      <c r="G17" s="79"/>
      <c r="H17" s="29" t="s">
        <v>20</v>
      </c>
      <c r="I17" s="29" t="s">
        <v>19</v>
      </c>
      <c r="J17" s="107"/>
      <c r="K17" s="109"/>
      <c r="L17" s="32">
        <v>0</v>
      </c>
      <c r="M17" s="32"/>
      <c r="N17" s="109"/>
      <c r="O17" s="57">
        <f t="shared" si="0"/>
        <v>0</v>
      </c>
      <c r="P17" s="25"/>
      <c r="Q17" s="110"/>
      <c r="R17" s="21">
        <v>0</v>
      </c>
      <c r="S17" s="2"/>
    </row>
    <row r="18" spans="1:19" s="9" customFormat="1" x14ac:dyDescent="0.2">
      <c r="A18" s="7">
        <v>9</v>
      </c>
      <c r="B18" s="18"/>
      <c r="C18" s="108"/>
      <c r="D18" s="76"/>
      <c r="E18" s="108"/>
      <c r="F18" s="78"/>
      <c r="G18" s="79"/>
      <c r="H18" s="29" t="s">
        <v>20</v>
      </c>
      <c r="I18" s="29" t="s">
        <v>19</v>
      </c>
      <c r="J18" s="107"/>
      <c r="K18" s="109"/>
      <c r="L18" s="32">
        <v>0</v>
      </c>
      <c r="M18" s="32"/>
      <c r="N18" s="109"/>
      <c r="O18" s="57">
        <f t="shared" si="0"/>
        <v>0</v>
      </c>
      <c r="P18" s="25"/>
      <c r="Q18" s="110"/>
      <c r="R18" s="21">
        <v>0</v>
      </c>
      <c r="S18" s="2"/>
    </row>
    <row r="19" spans="1:19" s="9" customFormat="1" x14ac:dyDescent="0.2">
      <c r="A19" s="7">
        <v>10</v>
      </c>
      <c r="B19" s="18"/>
      <c r="C19" s="108"/>
      <c r="D19" s="76"/>
      <c r="E19" s="108"/>
      <c r="F19" s="78"/>
      <c r="G19" s="79"/>
      <c r="H19" s="29" t="s">
        <v>20</v>
      </c>
      <c r="I19" s="29" t="s">
        <v>19</v>
      </c>
      <c r="J19" s="107"/>
      <c r="K19" s="109"/>
      <c r="L19" s="32">
        <v>0</v>
      </c>
      <c r="M19" s="32"/>
      <c r="N19" s="109"/>
      <c r="O19" s="57">
        <f t="shared" si="0"/>
        <v>0</v>
      </c>
      <c r="P19" s="25"/>
      <c r="Q19" s="110"/>
      <c r="R19" s="21">
        <v>0</v>
      </c>
      <c r="S19" s="2"/>
    </row>
    <row r="20" spans="1:19" s="9" customFormat="1" x14ac:dyDescent="0.2">
      <c r="A20" s="7">
        <v>11</v>
      </c>
      <c r="B20" s="18"/>
      <c r="C20" s="108"/>
      <c r="D20" s="76"/>
      <c r="E20" s="108"/>
      <c r="F20" s="78"/>
      <c r="G20" s="79"/>
      <c r="H20" s="29" t="s">
        <v>20</v>
      </c>
      <c r="I20" s="29" t="s">
        <v>19</v>
      </c>
      <c r="J20" s="107"/>
      <c r="K20" s="109"/>
      <c r="L20" s="32">
        <v>0</v>
      </c>
      <c r="M20" s="32"/>
      <c r="N20" s="109"/>
      <c r="O20" s="57">
        <f t="shared" si="0"/>
        <v>0</v>
      </c>
      <c r="P20" s="25"/>
      <c r="Q20" s="110"/>
      <c r="R20" s="21">
        <v>0</v>
      </c>
      <c r="S20" s="2"/>
    </row>
    <row r="21" spans="1:19" s="9" customFormat="1" x14ac:dyDescent="0.2">
      <c r="A21" s="7">
        <v>12</v>
      </c>
      <c r="B21" s="18"/>
      <c r="C21" s="108"/>
      <c r="D21" s="76"/>
      <c r="E21" s="108"/>
      <c r="F21" s="78"/>
      <c r="G21" s="79"/>
      <c r="H21" s="29" t="s">
        <v>20</v>
      </c>
      <c r="I21" s="29" t="s">
        <v>19</v>
      </c>
      <c r="J21" s="107"/>
      <c r="K21" s="109"/>
      <c r="L21" s="32">
        <v>0</v>
      </c>
      <c r="M21" s="32"/>
      <c r="N21" s="109"/>
      <c r="O21" s="57">
        <f t="shared" si="0"/>
        <v>0</v>
      </c>
      <c r="P21" s="25"/>
      <c r="Q21" s="110"/>
      <c r="R21" s="21">
        <v>0</v>
      </c>
      <c r="S21" s="2"/>
    </row>
    <row r="22" spans="1:19" s="9" customFormat="1" x14ac:dyDescent="0.2">
      <c r="A22" s="7">
        <v>13</v>
      </c>
      <c r="B22" s="18"/>
      <c r="C22" s="108"/>
      <c r="D22" s="76"/>
      <c r="E22" s="108"/>
      <c r="F22" s="78"/>
      <c r="G22" s="79"/>
      <c r="H22" s="29" t="s">
        <v>20</v>
      </c>
      <c r="I22" s="29" t="s">
        <v>19</v>
      </c>
      <c r="J22" s="107"/>
      <c r="K22" s="109"/>
      <c r="L22" s="32">
        <v>0</v>
      </c>
      <c r="M22" s="32"/>
      <c r="N22" s="109"/>
      <c r="O22" s="57">
        <f t="shared" si="0"/>
        <v>0</v>
      </c>
      <c r="P22" s="25"/>
      <c r="Q22" s="110"/>
      <c r="R22" s="21">
        <v>0</v>
      </c>
      <c r="S22" s="2"/>
    </row>
    <row r="23" spans="1:19" s="9" customFormat="1" x14ac:dyDescent="0.2">
      <c r="A23" s="7">
        <v>14</v>
      </c>
      <c r="B23" s="18"/>
      <c r="C23" s="108"/>
      <c r="D23" s="76"/>
      <c r="E23" s="108"/>
      <c r="F23" s="78"/>
      <c r="G23" s="79"/>
      <c r="H23" s="29" t="s">
        <v>20</v>
      </c>
      <c r="I23" s="29" t="s">
        <v>19</v>
      </c>
      <c r="J23" s="107"/>
      <c r="K23" s="109"/>
      <c r="L23" s="32">
        <v>0</v>
      </c>
      <c r="M23" s="32"/>
      <c r="N23" s="109"/>
      <c r="O23" s="57">
        <f t="shared" si="0"/>
        <v>0</v>
      </c>
      <c r="P23" s="25"/>
      <c r="Q23" s="110"/>
      <c r="R23" s="21">
        <v>0</v>
      </c>
      <c r="S23" s="2"/>
    </row>
    <row r="24" spans="1:19" s="9" customFormat="1" x14ac:dyDescent="0.2">
      <c r="A24" s="7">
        <v>15</v>
      </c>
      <c r="B24" s="18"/>
      <c r="C24" s="108"/>
      <c r="D24" s="76"/>
      <c r="E24" s="108"/>
      <c r="F24" s="78"/>
      <c r="G24" s="79"/>
      <c r="H24" s="29" t="s">
        <v>20</v>
      </c>
      <c r="I24" s="29" t="s">
        <v>19</v>
      </c>
      <c r="J24" s="107"/>
      <c r="K24" s="109"/>
      <c r="L24" s="32">
        <v>0</v>
      </c>
      <c r="M24" s="32"/>
      <c r="N24" s="109"/>
      <c r="O24" s="57">
        <f t="shared" si="0"/>
        <v>0</v>
      </c>
      <c r="P24" s="25"/>
      <c r="Q24" s="110"/>
      <c r="R24" s="21">
        <v>0</v>
      </c>
      <c r="S24" s="2"/>
    </row>
    <row r="25" spans="1:19" s="9" customFormat="1" x14ac:dyDescent="0.2">
      <c r="A25" s="7">
        <v>16</v>
      </c>
      <c r="B25" s="18"/>
      <c r="C25" s="108"/>
      <c r="D25" s="76"/>
      <c r="E25" s="108"/>
      <c r="F25" s="78"/>
      <c r="G25" s="79"/>
      <c r="H25" s="29" t="s">
        <v>20</v>
      </c>
      <c r="I25" s="29" t="s">
        <v>19</v>
      </c>
      <c r="J25" s="107"/>
      <c r="K25" s="109"/>
      <c r="L25" s="32">
        <v>0</v>
      </c>
      <c r="M25" s="32"/>
      <c r="N25" s="109"/>
      <c r="O25" s="57">
        <f t="shared" si="0"/>
        <v>0</v>
      </c>
      <c r="P25" s="25"/>
      <c r="Q25" s="110"/>
      <c r="R25" s="21">
        <v>0</v>
      </c>
      <c r="S25" s="2"/>
    </row>
    <row r="26" spans="1:19" s="9" customFormat="1" x14ac:dyDescent="0.2">
      <c r="A26" s="7">
        <v>17</v>
      </c>
      <c r="B26" s="18"/>
      <c r="C26" s="108"/>
      <c r="D26" s="76"/>
      <c r="E26" s="108"/>
      <c r="F26" s="78"/>
      <c r="G26" s="79"/>
      <c r="H26" s="29" t="s">
        <v>20</v>
      </c>
      <c r="I26" s="29" t="s">
        <v>19</v>
      </c>
      <c r="J26" s="107"/>
      <c r="K26" s="109"/>
      <c r="L26" s="32">
        <v>0</v>
      </c>
      <c r="M26" s="32"/>
      <c r="N26" s="109"/>
      <c r="O26" s="57">
        <f t="shared" si="0"/>
        <v>0</v>
      </c>
      <c r="P26" s="25"/>
      <c r="Q26" s="110"/>
      <c r="R26" s="21">
        <v>0</v>
      </c>
      <c r="S26" s="2"/>
    </row>
    <row r="27" spans="1:19" s="9" customFormat="1" x14ac:dyDescent="0.2">
      <c r="A27" s="7">
        <v>18</v>
      </c>
      <c r="B27" s="18"/>
      <c r="C27" s="108"/>
      <c r="D27" s="76"/>
      <c r="E27" s="108"/>
      <c r="F27" s="78"/>
      <c r="G27" s="79"/>
      <c r="H27" s="29" t="s">
        <v>20</v>
      </c>
      <c r="I27" s="29" t="s">
        <v>19</v>
      </c>
      <c r="J27" s="107"/>
      <c r="K27" s="109"/>
      <c r="L27" s="32">
        <v>0</v>
      </c>
      <c r="M27" s="32"/>
      <c r="N27" s="109"/>
      <c r="O27" s="57">
        <f t="shared" si="0"/>
        <v>0</v>
      </c>
      <c r="P27" s="25"/>
      <c r="Q27" s="110"/>
      <c r="R27" s="21">
        <v>0</v>
      </c>
      <c r="S27" s="2"/>
    </row>
    <row r="28" spans="1:19" s="9" customFormat="1" x14ac:dyDescent="0.2">
      <c r="A28" s="7">
        <v>19</v>
      </c>
      <c r="B28" s="18"/>
      <c r="C28" s="108"/>
      <c r="D28" s="76"/>
      <c r="E28" s="108"/>
      <c r="F28" s="78"/>
      <c r="G28" s="79"/>
      <c r="H28" s="29" t="s">
        <v>20</v>
      </c>
      <c r="I28" s="29" t="s">
        <v>19</v>
      </c>
      <c r="J28" s="107"/>
      <c r="K28" s="109"/>
      <c r="L28" s="32">
        <v>0</v>
      </c>
      <c r="M28" s="32"/>
      <c r="N28" s="109"/>
      <c r="O28" s="57">
        <f t="shared" si="0"/>
        <v>0</v>
      </c>
      <c r="P28" s="25"/>
      <c r="Q28" s="110"/>
      <c r="R28" s="21">
        <v>0</v>
      </c>
      <c r="S28" s="2"/>
    </row>
    <row r="29" spans="1:19" s="9" customFormat="1" x14ac:dyDescent="0.2">
      <c r="A29" s="7">
        <v>20</v>
      </c>
      <c r="B29" s="18"/>
      <c r="C29" s="108"/>
      <c r="D29" s="76"/>
      <c r="E29" s="108"/>
      <c r="F29" s="78"/>
      <c r="G29" s="79"/>
      <c r="H29" s="29" t="s">
        <v>20</v>
      </c>
      <c r="I29" s="29" t="s">
        <v>19</v>
      </c>
      <c r="J29" s="107"/>
      <c r="K29" s="109"/>
      <c r="L29" s="32">
        <v>0</v>
      </c>
      <c r="M29" s="32"/>
      <c r="N29" s="109"/>
      <c r="O29" s="57">
        <f t="shared" si="0"/>
        <v>0</v>
      </c>
      <c r="P29" s="25"/>
      <c r="Q29" s="110"/>
      <c r="R29" s="21">
        <v>0</v>
      </c>
      <c r="S29" s="2"/>
    </row>
    <row r="30" spans="1:19" s="9" customFormat="1" x14ac:dyDescent="0.2">
      <c r="A30" s="7">
        <v>21</v>
      </c>
      <c r="B30" s="18"/>
      <c r="C30" s="108"/>
      <c r="D30" s="76"/>
      <c r="E30" s="108"/>
      <c r="F30" s="78"/>
      <c r="G30" s="79"/>
      <c r="H30" s="29" t="s">
        <v>20</v>
      </c>
      <c r="I30" s="29" t="s">
        <v>19</v>
      </c>
      <c r="J30" s="107"/>
      <c r="K30" s="109"/>
      <c r="L30" s="32">
        <v>0</v>
      </c>
      <c r="M30" s="32"/>
      <c r="N30" s="109"/>
      <c r="O30" s="57">
        <f t="shared" si="0"/>
        <v>0</v>
      </c>
      <c r="P30" s="25"/>
      <c r="Q30" s="110"/>
      <c r="R30" s="21">
        <v>0</v>
      </c>
      <c r="S30" s="2"/>
    </row>
    <row r="31" spans="1:19" s="9" customFormat="1" x14ac:dyDescent="0.2">
      <c r="A31" s="7">
        <v>22</v>
      </c>
      <c r="B31" s="18"/>
      <c r="C31" s="108"/>
      <c r="D31" s="76"/>
      <c r="E31" s="108"/>
      <c r="F31" s="78"/>
      <c r="G31" s="79"/>
      <c r="H31" s="29" t="s">
        <v>20</v>
      </c>
      <c r="I31" s="29" t="s">
        <v>19</v>
      </c>
      <c r="J31" s="107"/>
      <c r="K31" s="109"/>
      <c r="L31" s="32">
        <v>0</v>
      </c>
      <c r="M31" s="32"/>
      <c r="N31" s="109"/>
      <c r="O31" s="57">
        <f t="shared" si="0"/>
        <v>0</v>
      </c>
      <c r="P31" s="25"/>
      <c r="Q31" s="110"/>
      <c r="R31" s="21">
        <v>0</v>
      </c>
      <c r="S31" s="2"/>
    </row>
    <row r="32" spans="1:19" s="9" customFormat="1" x14ac:dyDescent="0.2">
      <c r="A32" s="7">
        <v>23</v>
      </c>
      <c r="B32" s="18"/>
      <c r="C32" s="108"/>
      <c r="D32" s="76"/>
      <c r="E32" s="108"/>
      <c r="F32" s="78"/>
      <c r="G32" s="79"/>
      <c r="H32" s="29" t="s">
        <v>20</v>
      </c>
      <c r="I32" s="29" t="s">
        <v>19</v>
      </c>
      <c r="J32" s="107"/>
      <c r="K32" s="109"/>
      <c r="L32" s="32">
        <v>0</v>
      </c>
      <c r="M32" s="32"/>
      <c r="N32" s="109"/>
      <c r="O32" s="57">
        <f t="shared" si="0"/>
        <v>0</v>
      </c>
      <c r="P32" s="25"/>
      <c r="Q32" s="110"/>
      <c r="R32" s="21">
        <v>0</v>
      </c>
      <c r="S32" s="2"/>
    </row>
    <row r="33" spans="1:19" s="9" customFormat="1" x14ac:dyDescent="0.2">
      <c r="A33" s="7">
        <v>24</v>
      </c>
      <c r="B33" s="18"/>
      <c r="C33" s="108"/>
      <c r="D33" s="76"/>
      <c r="E33" s="108"/>
      <c r="F33" s="80"/>
      <c r="G33" s="114"/>
      <c r="H33" s="29" t="s">
        <v>20</v>
      </c>
      <c r="I33" s="29" t="s">
        <v>19</v>
      </c>
      <c r="J33" s="107"/>
      <c r="K33" s="109"/>
      <c r="L33" s="32">
        <v>0</v>
      </c>
      <c r="M33" s="32"/>
      <c r="N33" s="109"/>
      <c r="O33" s="57">
        <f t="shared" si="0"/>
        <v>0</v>
      </c>
      <c r="P33" s="25"/>
      <c r="Q33" s="110"/>
      <c r="R33" s="21">
        <v>0</v>
      </c>
      <c r="S33" s="2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  <mergeCell ref="A6:A8"/>
    <mergeCell ref="B6:C6"/>
    <mergeCell ref="D6:G6"/>
    <mergeCell ref="H6:H8"/>
    <mergeCell ref="I6:I8"/>
  </mergeCells>
  <pageMargins left="0.7" right="0.7" top="0.75" bottom="0.75" header="0.3" footer="0.3"/>
</worksheet>
</file>

<file path=xl/worksheets/sheet2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0A297F-CE80-4F82-B82A-9E0D55C8C867}">
  <dimension ref="A1:AC33"/>
  <sheetViews>
    <sheetView workbookViewId="0">
      <selection sqref="A1:XFD1048576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/>
      <c r="C10" s="108"/>
      <c r="D10" s="76"/>
      <c r="E10" s="108"/>
      <c r="F10" s="80"/>
      <c r="G10" s="79"/>
      <c r="H10" s="29" t="s">
        <v>20</v>
      </c>
      <c r="I10" s="29" t="s">
        <v>19</v>
      </c>
      <c r="J10" s="107"/>
      <c r="K10" s="109"/>
      <c r="L10" s="32">
        <v>0</v>
      </c>
      <c r="M10" s="32"/>
      <c r="N10" s="109"/>
      <c r="O10" s="57">
        <f t="shared" ref="O10:O33" si="0">G10</f>
        <v>0</v>
      </c>
      <c r="P10" s="25"/>
      <c r="Q10" s="110"/>
      <c r="R10" s="21">
        <v>0</v>
      </c>
      <c r="S10" s="2"/>
    </row>
    <row r="11" spans="1:29" s="9" customFormat="1" x14ac:dyDescent="0.2">
      <c r="A11" s="7">
        <v>2</v>
      </c>
      <c r="B11" s="18"/>
      <c r="C11" s="108"/>
      <c r="D11" s="76"/>
      <c r="E11" s="108"/>
      <c r="F11" s="78"/>
      <c r="G11" s="79"/>
      <c r="H11" s="29" t="s">
        <v>20</v>
      </c>
      <c r="I11" s="29" t="s">
        <v>19</v>
      </c>
      <c r="J11" s="107"/>
      <c r="K11" s="109"/>
      <c r="L11" s="32">
        <v>0</v>
      </c>
      <c r="M11" s="32"/>
      <c r="N11" s="109"/>
      <c r="O11" s="57">
        <f t="shared" si="0"/>
        <v>0</v>
      </c>
      <c r="P11" s="25"/>
      <c r="Q11" s="110"/>
      <c r="R11" s="21">
        <v>0</v>
      </c>
      <c r="S11" s="2"/>
    </row>
    <row r="12" spans="1:29" s="9" customFormat="1" x14ac:dyDescent="0.2">
      <c r="A12" s="7">
        <v>3</v>
      </c>
      <c r="B12" s="18"/>
      <c r="C12" s="108"/>
      <c r="D12" s="76"/>
      <c r="E12" s="108"/>
      <c r="F12" s="78"/>
      <c r="G12" s="79"/>
      <c r="H12" s="29" t="s">
        <v>20</v>
      </c>
      <c r="I12" s="29" t="s">
        <v>19</v>
      </c>
      <c r="J12" s="107"/>
      <c r="K12" s="109"/>
      <c r="L12" s="32">
        <v>0</v>
      </c>
      <c r="M12" s="32"/>
      <c r="N12" s="109"/>
      <c r="O12" s="57">
        <f t="shared" si="0"/>
        <v>0</v>
      </c>
      <c r="P12" s="25"/>
      <c r="Q12" s="110"/>
      <c r="R12" s="21">
        <v>0</v>
      </c>
      <c r="S12" s="2"/>
    </row>
    <row r="13" spans="1:29" s="9" customFormat="1" x14ac:dyDescent="0.2">
      <c r="A13" s="7">
        <v>4</v>
      </c>
      <c r="B13" s="18"/>
      <c r="C13" s="108"/>
      <c r="D13" s="76"/>
      <c r="E13" s="108"/>
      <c r="F13" s="78"/>
      <c r="G13" s="79"/>
      <c r="H13" s="29" t="s">
        <v>20</v>
      </c>
      <c r="I13" s="29" t="s">
        <v>19</v>
      </c>
      <c r="J13" s="107"/>
      <c r="K13" s="109"/>
      <c r="L13" s="32">
        <v>0</v>
      </c>
      <c r="M13" s="32"/>
      <c r="N13" s="109"/>
      <c r="O13" s="57">
        <f t="shared" si="0"/>
        <v>0</v>
      </c>
      <c r="P13" s="25"/>
      <c r="Q13" s="110"/>
      <c r="R13" s="21">
        <v>0</v>
      </c>
      <c r="S13" s="2"/>
    </row>
    <row r="14" spans="1:29" s="9" customFormat="1" x14ac:dyDescent="0.2">
      <c r="A14" s="7">
        <v>5</v>
      </c>
      <c r="B14" s="18"/>
      <c r="C14" s="108"/>
      <c r="D14" s="76"/>
      <c r="E14" s="108"/>
      <c r="F14" s="78"/>
      <c r="G14" s="79"/>
      <c r="H14" s="29" t="s">
        <v>20</v>
      </c>
      <c r="I14" s="29" t="s">
        <v>19</v>
      </c>
      <c r="J14" s="107"/>
      <c r="K14" s="109"/>
      <c r="L14" s="32">
        <v>0</v>
      </c>
      <c r="M14" s="32"/>
      <c r="N14" s="109"/>
      <c r="O14" s="57">
        <f t="shared" si="0"/>
        <v>0</v>
      </c>
      <c r="P14" s="25"/>
      <c r="Q14" s="110"/>
      <c r="R14" s="21">
        <v>0</v>
      </c>
      <c r="S14" s="2"/>
    </row>
    <row r="15" spans="1:29" s="9" customFormat="1" x14ac:dyDescent="0.2">
      <c r="A15" s="7">
        <v>6</v>
      </c>
      <c r="B15" s="18"/>
      <c r="C15" s="108"/>
      <c r="D15" s="76"/>
      <c r="E15" s="108"/>
      <c r="F15" s="78"/>
      <c r="G15" s="79"/>
      <c r="H15" s="29" t="s">
        <v>20</v>
      </c>
      <c r="I15" s="29" t="s">
        <v>19</v>
      </c>
      <c r="J15" s="107"/>
      <c r="K15" s="109"/>
      <c r="L15" s="32">
        <v>0</v>
      </c>
      <c r="M15" s="32"/>
      <c r="N15" s="109"/>
      <c r="O15" s="57">
        <f t="shared" si="0"/>
        <v>0</v>
      </c>
      <c r="P15" s="25"/>
      <c r="Q15" s="110"/>
      <c r="R15" s="21">
        <v>0</v>
      </c>
      <c r="S15" s="2"/>
    </row>
    <row r="16" spans="1:29" s="9" customFormat="1" x14ac:dyDescent="0.2">
      <c r="A16" s="7">
        <v>7</v>
      </c>
      <c r="B16" s="18"/>
      <c r="C16" s="108"/>
      <c r="D16" s="76"/>
      <c r="E16" s="108"/>
      <c r="F16" s="78"/>
      <c r="G16" s="79"/>
      <c r="H16" s="29" t="s">
        <v>20</v>
      </c>
      <c r="I16" s="29" t="s">
        <v>19</v>
      </c>
      <c r="J16" s="107"/>
      <c r="K16" s="109"/>
      <c r="L16" s="32">
        <v>0</v>
      </c>
      <c r="M16" s="32"/>
      <c r="N16" s="109"/>
      <c r="O16" s="57">
        <f t="shared" si="0"/>
        <v>0</v>
      </c>
      <c r="P16" s="25"/>
      <c r="Q16" s="110"/>
      <c r="R16" s="21">
        <v>0</v>
      </c>
      <c r="S16" s="2"/>
    </row>
    <row r="17" spans="1:19" s="9" customFormat="1" x14ac:dyDescent="0.2">
      <c r="A17" s="7">
        <v>8</v>
      </c>
      <c r="B17" s="18"/>
      <c r="C17" s="108"/>
      <c r="D17" s="76"/>
      <c r="E17" s="108"/>
      <c r="F17" s="78"/>
      <c r="G17" s="79"/>
      <c r="H17" s="29" t="s">
        <v>20</v>
      </c>
      <c r="I17" s="29" t="s">
        <v>19</v>
      </c>
      <c r="J17" s="107"/>
      <c r="K17" s="109"/>
      <c r="L17" s="32">
        <v>0</v>
      </c>
      <c r="M17" s="32"/>
      <c r="N17" s="109"/>
      <c r="O17" s="57">
        <f t="shared" si="0"/>
        <v>0</v>
      </c>
      <c r="P17" s="25"/>
      <c r="Q17" s="110"/>
      <c r="R17" s="21">
        <v>0</v>
      </c>
      <c r="S17" s="2"/>
    </row>
    <row r="18" spans="1:19" s="9" customFormat="1" x14ac:dyDescent="0.2">
      <c r="A18" s="7">
        <v>9</v>
      </c>
      <c r="B18" s="18"/>
      <c r="C18" s="108"/>
      <c r="D18" s="76"/>
      <c r="E18" s="108"/>
      <c r="F18" s="78"/>
      <c r="G18" s="79"/>
      <c r="H18" s="29" t="s">
        <v>20</v>
      </c>
      <c r="I18" s="29" t="s">
        <v>19</v>
      </c>
      <c r="J18" s="107"/>
      <c r="K18" s="109"/>
      <c r="L18" s="32">
        <v>0</v>
      </c>
      <c r="M18" s="32"/>
      <c r="N18" s="109"/>
      <c r="O18" s="57">
        <f t="shared" si="0"/>
        <v>0</v>
      </c>
      <c r="P18" s="25"/>
      <c r="Q18" s="110"/>
      <c r="R18" s="21">
        <v>0</v>
      </c>
      <c r="S18" s="2"/>
    </row>
    <row r="19" spans="1:19" s="9" customFormat="1" x14ac:dyDescent="0.2">
      <c r="A19" s="7">
        <v>10</v>
      </c>
      <c r="B19" s="18"/>
      <c r="C19" s="108"/>
      <c r="D19" s="76"/>
      <c r="E19" s="108"/>
      <c r="F19" s="78"/>
      <c r="G19" s="79"/>
      <c r="H19" s="29" t="s">
        <v>20</v>
      </c>
      <c r="I19" s="29" t="s">
        <v>19</v>
      </c>
      <c r="J19" s="107"/>
      <c r="K19" s="109"/>
      <c r="L19" s="32">
        <v>0</v>
      </c>
      <c r="M19" s="32"/>
      <c r="N19" s="109"/>
      <c r="O19" s="57">
        <f t="shared" si="0"/>
        <v>0</v>
      </c>
      <c r="P19" s="25"/>
      <c r="Q19" s="110"/>
      <c r="R19" s="21">
        <v>0</v>
      </c>
      <c r="S19" s="2"/>
    </row>
    <row r="20" spans="1:19" s="9" customFormat="1" x14ac:dyDescent="0.2">
      <c r="A20" s="7">
        <v>11</v>
      </c>
      <c r="B20" s="18"/>
      <c r="C20" s="108"/>
      <c r="D20" s="76"/>
      <c r="E20" s="108"/>
      <c r="F20" s="78"/>
      <c r="G20" s="79"/>
      <c r="H20" s="29" t="s">
        <v>20</v>
      </c>
      <c r="I20" s="29" t="s">
        <v>19</v>
      </c>
      <c r="J20" s="107"/>
      <c r="K20" s="109"/>
      <c r="L20" s="32">
        <v>0</v>
      </c>
      <c r="M20" s="32"/>
      <c r="N20" s="109"/>
      <c r="O20" s="57">
        <f t="shared" si="0"/>
        <v>0</v>
      </c>
      <c r="P20" s="25"/>
      <c r="Q20" s="110"/>
      <c r="R20" s="21">
        <v>0</v>
      </c>
      <c r="S20" s="2"/>
    </row>
    <row r="21" spans="1:19" s="9" customFormat="1" x14ac:dyDescent="0.2">
      <c r="A21" s="7">
        <v>12</v>
      </c>
      <c r="B21" s="18"/>
      <c r="C21" s="108"/>
      <c r="D21" s="76"/>
      <c r="E21" s="108"/>
      <c r="F21" s="78"/>
      <c r="G21" s="79"/>
      <c r="H21" s="29" t="s">
        <v>20</v>
      </c>
      <c r="I21" s="29" t="s">
        <v>19</v>
      </c>
      <c r="J21" s="107"/>
      <c r="K21" s="109"/>
      <c r="L21" s="32">
        <v>0</v>
      </c>
      <c r="M21" s="32"/>
      <c r="N21" s="109"/>
      <c r="O21" s="57">
        <f t="shared" si="0"/>
        <v>0</v>
      </c>
      <c r="P21" s="25"/>
      <c r="Q21" s="110"/>
      <c r="R21" s="21">
        <v>0</v>
      </c>
      <c r="S21" s="2"/>
    </row>
    <row r="22" spans="1:19" s="9" customFormat="1" x14ac:dyDescent="0.2">
      <c r="A22" s="7">
        <v>13</v>
      </c>
      <c r="B22" s="18"/>
      <c r="C22" s="108"/>
      <c r="D22" s="76"/>
      <c r="E22" s="108"/>
      <c r="F22" s="78"/>
      <c r="G22" s="79"/>
      <c r="H22" s="29" t="s">
        <v>20</v>
      </c>
      <c r="I22" s="29" t="s">
        <v>19</v>
      </c>
      <c r="J22" s="107"/>
      <c r="K22" s="109"/>
      <c r="L22" s="32">
        <v>0</v>
      </c>
      <c r="M22" s="32"/>
      <c r="N22" s="109"/>
      <c r="O22" s="57">
        <f t="shared" si="0"/>
        <v>0</v>
      </c>
      <c r="P22" s="25"/>
      <c r="Q22" s="110"/>
      <c r="R22" s="21">
        <v>0</v>
      </c>
      <c r="S22" s="2"/>
    </row>
    <row r="23" spans="1:19" s="9" customFormat="1" x14ac:dyDescent="0.2">
      <c r="A23" s="7">
        <v>14</v>
      </c>
      <c r="B23" s="18"/>
      <c r="C23" s="108"/>
      <c r="D23" s="76"/>
      <c r="E23" s="108"/>
      <c r="F23" s="78"/>
      <c r="G23" s="79"/>
      <c r="H23" s="29" t="s">
        <v>20</v>
      </c>
      <c r="I23" s="29" t="s">
        <v>19</v>
      </c>
      <c r="J23" s="107"/>
      <c r="K23" s="109"/>
      <c r="L23" s="32">
        <v>0</v>
      </c>
      <c r="M23" s="32"/>
      <c r="N23" s="109"/>
      <c r="O23" s="57">
        <f t="shared" si="0"/>
        <v>0</v>
      </c>
      <c r="P23" s="25"/>
      <c r="Q23" s="110"/>
      <c r="R23" s="21">
        <v>0</v>
      </c>
      <c r="S23" s="2"/>
    </row>
    <row r="24" spans="1:19" s="9" customFormat="1" x14ac:dyDescent="0.2">
      <c r="A24" s="7">
        <v>15</v>
      </c>
      <c r="B24" s="18"/>
      <c r="C24" s="108"/>
      <c r="D24" s="76"/>
      <c r="E24" s="108"/>
      <c r="F24" s="78"/>
      <c r="G24" s="79"/>
      <c r="H24" s="29" t="s">
        <v>20</v>
      </c>
      <c r="I24" s="29" t="s">
        <v>19</v>
      </c>
      <c r="J24" s="107"/>
      <c r="K24" s="109"/>
      <c r="L24" s="32">
        <v>0</v>
      </c>
      <c r="M24" s="32"/>
      <c r="N24" s="109"/>
      <c r="O24" s="57">
        <f t="shared" si="0"/>
        <v>0</v>
      </c>
      <c r="P24" s="25"/>
      <c r="Q24" s="110"/>
      <c r="R24" s="21">
        <v>0</v>
      </c>
      <c r="S24" s="2"/>
    </row>
    <row r="25" spans="1:19" s="9" customFormat="1" x14ac:dyDescent="0.2">
      <c r="A25" s="7">
        <v>16</v>
      </c>
      <c r="B25" s="18"/>
      <c r="C25" s="108"/>
      <c r="D25" s="76"/>
      <c r="E25" s="108"/>
      <c r="F25" s="78"/>
      <c r="G25" s="79"/>
      <c r="H25" s="29" t="s">
        <v>20</v>
      </c>
      <c r="I25" s="29" t="s">
        <v>19</v>
      </c>
      <c r="J25" s="107"/>
      <c r="K25" s="109"/>
      <c r="L25" s="32">
        <v>0</v>
      </c>
      <c r="M25" s="32"/>
      <c r="N25" s="109"/>
      <c r="O25" s="57">
        <f t="shared" si="0"/>
        <v>0</v>
      </c>
      <c r="P25" s="25"/>
      <c r="Q25" s="110"/>
      <c r="R25" s="21">
        <v>0</v>
      </c>
      <c r="S25" s="2"/>
    </row>
    <row r="26" spans="1:19" s="9" customFormat="1" x14ac:dyDescent="0.2">
      <c r="A26" s="7">
        <v>17</v>
      </c>
      <c r="B26" s="18"/>
      <c r="C26" s="108"/>
      <c r="D26" s="76"/>
      <c r="E26" s="108"/>
      <c r="F26" s="78"/>
      <c r="G26" s="79"/>
      <c r="H26" s="29" t="s">
        <v>20</v>
      </c>
      <c r="I26" s="29" t="s">
        <v>19</v>
      </c>
      <c r="J26" s="107"/>
      <c r="K26" s="109"/>
      <c r="L26" s="32">
        <v>0</v>
      </c>
      <c r="M26" s="32"/>
      <c r="N26" s="109"/>
      <c r="O26" s="57">
        <f t="shared" si="0"/>
        <v>0</v>
      </c>
      <c r="P26" s="25"/>
      <c r="Q26" s="110"/>
      <c r="R26" s="21">
        <v>0</v>
      </c>
      <c r="S26" s="2"/>
    </row>
    <row r="27" spans="1:19" s="9" customFormat="1" x14ac:dyDescent="0.2">
      <c r="A27" s="7">
        <v>18</v>
      </c>
      <c r="B27" s="18"/>
      <c r="C27" s="108"/>
      <c r="D27" s="76"/>
      <c r="E27" s="108"/>
      <c r="F27" s="78"/>
      <c r="G27" s="79"/>
      <c r="H27" s="29" t="s">
        <v>20</v>
      </c>
      <c r="I27" s="29" t="s">
        <v>19</v>
      </c>
      <c r="J27" s="107"/>
      <c r="K27" s="109"/>
      <c r="L27" s="32">
        <v>0</v>
      </c>
      <c r="M27" s="32"/>
      <c r="N27" s="109"/>
      <c r="O27" s="57">
        <f t="shared" si="0"/>
        <v>0</v>
      </c>
      <c r="P27" s="25"/>
      <c r="Q27" s="110"/>
      <c r="R27" s="21">
        <v>0</v>
      </c>
      <c r="S27" s="2"/>
    </row>
    <row r="28" spans="1:19" s="9" customFormat="1" x14ac:dyDescent="0.2">
      <c r="A28" s="7">
        <v>19</v>
      </c>
      <c r="B28" s="18"/>
      <c r="C28" s="108"/>
      <c r="D28" s="76"/>
      <c r="E28" s="108"/>
      <c r="F28" s="78"/>
      <c r="G28" s="79"/>
      <c r="H28" s="29" t="s">
        <v>20</v>
      </c>
      <c r="I28" s="29" t="s">
        <v>19</v>
      </c>
      <c r="J28" s="107"/>
      <c r="K28" s="109"/>
      <c r="L28" s="32">
        <v>0</v>
      </c>
      <c r="M28" s="32"/>
      <c r="N28" s="109"/>
      <c r="O28" s="57">
        <f t="shared" si="0"/>
        <v>0</v>
      </c>
      <c r="P28" s="25"/>
      <c r="Q28" s="110"/>
      <c r="R28" s="21">
        <v>0</v>
      </c>
      <c r="S28" s="2"/>
    </row>
    <row r="29" spans="1:19" s="9" customFormat="1" x14ac:dyDescent="0.2">
      <c r="A29" s="7">
        <v>20</v>
      </c>
      <c r="B29" s="18"/>
      <c r="C29" s="108"/>
      <c r="D29" s="76"/>
      <c r="E29" s="108"/>
      <c r="F29" s="78"/>
      <c r="G29" s="79"/>
      <c r="H29" s="29" t="s">
        <v>20</v>
      </c>
      <c r="I29" s="29" t="s">
        <v>19</v>
      </c>
      <c r="J29" s="107"/>
      <c r="K29" s="109"/>
      <c r="L29" s="32">
        <v>0</v>
      </c>
      <c r="M29" s="32"/>
      <c r="N29" s="109"/>
      <c r="O29" s="57">
        <f t="shared" si="0"/>
        <v>0</v>
      </c>
      <c r="P29" s="25"/>
      <c r="Q29" s="110"/>
      <c r="R29" s="21">
        <v>0</v>
      </c>
      <c r="S29" s="2"/>
    </row>
    <row r="30" spans="1:19" s="9" customFormat="1" x14ac:dyDescent="0.2">
      <c r="A30" s="7">
        <v>21</v>
      </c>
      <c r="B30" s="18"/>
      <c r="C30" s="108"/>
      <c r="D30" s="76"/>
      <c r="E30" s="108"/>
      <c r="F30" s="78"/>
      <c r="G30" s="79"/>
      <c r="H30" s="29" t="s">
        <v>20</v>
      </c>
      <c r="I30" s="29" t="s">
        <v>19</v>
      </c>
      <c r="J30" s="107"/>
      <c r="K30" s="109"/>
      <c r="L30" s="32">
        <v>0</v>
      </c>
      <c r="M30" s="32"/>
      <c r="N30" s="109"/>
      <c r="O30" s="57">
        <f t="shared" si="0"/>
        <v>0</v>
      </c>
      <c r="P30" s="25"/>
      <c r="Q30" s="110"/>
      <c r="R30" s="21">
        <v>0</v>
      </c>
      <c r="S30" s="2"/>
    </row>
    <row r="31" spans="1:19" s="9" customFormat="1" x14ac:dyDescent="0.2">
      <c r="A31" s="7">
        <v>22</v>
      </c>
      <c r="B31" s="18"/>
      <c r="C31" s="108"/>
      <c r="D31" s="76"/>
      <c r="E31" s="108"/>
      <c r="F31" s="78"/>
      <c r="G31" s="79"/>
      <c r="H31" s="29" t="s">
        <v>20</v>
      </c>
      <c r="I31" s="29" t="s">
        <v>19</v>
      </c>
      <c r="J31" s="107"/>
      <c r="K31" s="109"/>
      <c r="L31" s="32">
        <v>0</v>
      </c>
      <c r="M31" s="32"/>
      <c r="N31" s="109"/>
      <c r="O31" s="57">
        <f t="shared" si="0"/>
        <v>0</v>
      </c>
      <c r="P31" s="25"/>
      <c r="Q31" s="110"/>
      <c r="R31" s="21">
        <v>0</v>
      </c>
      <c r="S31" s="2"/>
    </row>
    <row r="32" spans="1:19" s="9" customFormat="1" x14ac:dyDescent="0.2">
      <c r="A32" s="7">
        <v>23</v>
      </c>
      <c r="B32" s="18"/>
      <c r="C32" s="108"/>
      <c r="D32" s="76"/>
      <c r="E32" s="108"/>
      <c r="F32" s="78"/>
      <c r="G32" s="79"/>
      <c r="H32" s="29" t="s">
        <v>20</v>
      </c>
      <c r="I32" s="29" t="s">
        <v>19</v>
      </c>
      <c r="J32" s="107"/>
      <c r="K32" s="109"/>
      <c r="L32" s="32">
        <v>0</v>
      </c>
      <c r="M32" s="32"/>
      <c r="N32" s="109"/>
      <c r="O32" s="57">
        <f t="shared" si="0"/>
        <v>0</v>
      </c>
      <c r="P32" s="25"/>
      <c r="Q32" s="110"/>
      <c r="R32" s="21">
        <v>0</v>
      </c>
      <c r="S32" s="2"/>
    </row>
    <row r="33" spans="1:19" s="9" customFormat="1" x14ac:dyDescent="0.2">
      <c r="A33" s="7">
        <v>24</v>
      </c>
      <c r="B33" s="18"/>
      <c r="C33" s="108"/>
      <c r="D33" s="76"/>
      <c r="E33" s="108"/>
      <c r="F33" s="80"/>
      <c r="G33" s="114"/>
      <c r="H33" s="29" t="s">
        <v>20</v>
      </c>
      <c r="I33" s="29" t="s">
        <v>19</v>
      </c>
      <c r="J33" s="107"/>
      <c r="K33" s="109"/>
      <c r="L33" s="32">
        <v>0</v>
      </c>
      <c r="M33" s="32"/>
      <c r="N33" s="109"/>
      <c r="O33" s="57">
        <f t="shared" si="0"/>
        <v>0</v>
      </c>
      <c r="P33" s="25"/>
      <c r="Q33" s="110"/>
      <c r="R33" s="21">
        <v>0</v>
      </c>
      <c r="S33" s="2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  <mergeCell ref="A6:A8"/>
    <mergeCell ref="B6:C6"/>
    <mergeCell ref="D6:G6"/>
    <mergeCell ref="H6:H8"/>
    <mergeCell ref="I6:I8"/>
  </mergeCells>
  <pageMargins left="0.7" right="0.7" top="0.75" bottom="0.75" header="0.3" footer="0.3"/>
</worksheet>
</file>

<file path=xl/worksheets/sheet2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43D97B-A543-442B-98BC-7CE8D9F2C190}">
  <dimension ref="A1:AC33"/>
  <sheetViews>
    <sheetView workbookViewId="0">
      <selection sqref="A1:XFD1048576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/>
      <c r="C10" s="108"/>
      <c r="D10" s="76"/>
      <c r="E10" s="108"/>
      <c r="F10" s="80"/>
      <c r="G10" s="79"/>
      <c r="H10" s="29" t="s">
        <v>20</v>
      </c>
      <c r="I10" s="29" t="s">
        <v>19</v>
      </c>
      <c r="J10" s="107"/>
      <c r="K10" s="109"/>
      <c r="L10" s="32">
        <v>0</v>
      </c>
      <c r="M10" s="32"/>
      <c r="N10" s="109"/>
      <c r="O10" s="57">
        <f t="shared" ref="O10:O33" si="0">G10</f>
        <v>0</v>
      </c>
      <c r="P10" s="25"/>
      <c r="Q10" s="110"/>
      <c r="R10" s="21">
        <v>0</v>
      </c>
      <c r="S10" s="2"/>
    </row>
    <row r="11" spans="1:29" s="9" customFormat="1" x14ac:dyDescent="0.2">
      <c r="A11" s="7">
        <v>2</v>
      </c>
      <c r="B11" s="18"/>
      <c r="C11" s="108"/>
      <c r="D11" s="76"/>
      <c r="E11" s="108"/>
      <c r="F11" s="78"/>
      <c r="G11" s="79"/>
      <c r="H11" s="29" t="s">
        <v>20</v>
      </c>
      <c r="I11" s="29" t="s">
        <v>19</v>
      </c>
      <c r="J11" s="107"/>
      <c r="K11" s="109"/>
      <c r="L11" s="32">
        <v>0</v>
      </c>
      <c r="M11" s="32"/>
      <c r="N11" s="109"/>
      <c r="O11" s="57">
        <f t="shared" si="0"/>
        <v>0</v>
      </c>
      <c r="P11" s="25"/>
      <c r="Q11" s="110"/>
      <c r="R11" s="21">
        <v>0</v>
      </c>
      <c r="S11" s="2"/>
    </row>
    <row r="12" spans="1:29" s="9" customFormat="1" x14ac:dyDescent="0.2">
      <c r="A12" s="7">
        <v>3</v>
      </c>
      <c r="B12" s="18"/>
      <c r="C12" s="108"/>
      <c r="D12" s="76"/>
      <c r="E12" s="108"/>
      <c r="F12" s="78"/>
      <c r="G12" s="79"/>
      <c r="H12" s="29" t="s">
        <v>20</v>
      </c>
      <c r="I12" s="29" t="s">
        <v>19</v>
      </c>
      <c r="J12" s="107"/>
      <c r="K12" s="109"/>
      <c r="L12" s="32">
        <v>0</v>
      </c>
      <c r="M12" s="32"/>
      <c r="N12" s="109"/>
      <c r="O12" s="57">
        <f t="shared" si="0"/>
        <v>0</v>
      </c>
      <c r="P12" s="25"/>
      <c r="Q12" s="110"/>
      <c r="R12" s="21">
        <v>0</v>
      </c>
      <c r="S12" s="2"/>
    </row>
    <row r="13" spans="1:29" s="9" customFormat="1" x14ac:dyDescent="0.2">
      <c r="A13" s="7">
        <v>4</v>
      </c>
      <c r="B13" s="18"/>
      <c r="C13" s="108"/>
      <c r="D13" s="76"/>
      <c r="E13" s="108"/>
      <c r="F13" s="78"/>
      <c r="G13" s="79"/>
      <c r="H13" s="29" t="s">
        <v>20</v>
      </c>
      <c r="I13" s="29" t="s">
        <v>19</v>
      </c>
      <c r="J13" s="107"/>
      <c r="K13" s="109"/>
      <c r="L13" s="32">
        <v>0</v>
      </c>
      <c r="M13" s="32"/>
      <c r="N13" s="109"/>
      <c r="O13" s="57">
        <f t="shared" si="0"/>
        <v>0</v>
      </c>
      <c r="P13" s="25"/>
      <c r="Q13" s="110"/>
      <c r="R13" s="21">
        <v>0</v>
      </c>
      <c r="S13" s="2"/>
    </row>
    <row r="14" spans="1:29" s="9" customFormat="1" x14ac:dyDescent="0.2">
      <c r="A14" s="7">
        <v>5</v>
      </c>
      <c r="B14" s="18"/>
      <c r="C14" s="108"/>
      <c r="D14" s="76"/>
      <c r="E14" s="108"/>
      <c r="F14" s="78"/>
      <c r="G14" s="79"/>
      <c r="H14" s="29" t="s">
        <v>20</v>
      </c>
      <c r="I14" s="29" t="s">
        <v>19</v>
      </c>
      <c r="J14" s="107"/>
      <c r="K14" s="109"/>
      <c r="L14" s="32">
        <v>0</v>
      </c>
      <c r="M14" s="32"/>
      <c r="N14" s="109"/>
      <c r="O14" s="57">
        <f t="shared" si="0"/>
        <v>0</v>
      </c>
      <c r="P14" s="25"/>
      <c r="Q14" s="110"/>
      <c r="R14" s="21">
        <v>0</v>
      </c>
      <c r="S14" s="2"/>
    </row>
    <row r="15" spans="1:29" s="9" customFormat="1" x14ac:dyDescent="0.2">
      <c r="A15" s="7">
        <v>6</v>
      </c>
      <c r="B15" s="18"/>
      <c r="C15" s="108"/>
      <c r="D15" s="76"/>
      <c r="E15" s="108"/>
      <c r="F15" s="78"/>
      <c r="G15" s="79"/>
      <c r="H15" s="29" t="s">
        <v>20</v>
      </c>
      <c r="I15" s="29" t="s">
        <v>19</v>
      </c>
      <c r="J15" s="107"/>
      <c r="K15" s="109"/>
      <c r="L15" s="32">
        <v>0</v>
      </c>
      <c r="M15" s="32"/>
      <c r="N15" s="109"/>
      <c r="O15" s="57">
        <f t="shared" si="0"/>
        <v>0</v>
      </c>
      <c r="P15" s="25"/>
      <c r="Q15" s="110"/>
      <c r="R15" s="21">
        <v>0</v>
      </c>
      <c r="S15" s="2"/>
    </row>
    <row r="16" spans="1:29" s="9" customFormat="1" x14ac:dyDescent="0.2">
      <c r="A16" s="7">
        <v>7</v>
      </c>
      <c r="B16" s="18"/>
      <c r="C16" s="108"/>
      <c r="D16" s="76"/>
      <c r="E16" s="108"/>
      <c r="F16" s="78"/>
      <c r="G16" s="79"/>
      <c r="H16" s="29" t="s">
        <v>20</v>
      </c>
      <c r="I16" s="29" t="s">
        <v>19</v>
      </c>
      <c r="J16" s="107"/>
      <c r="K16" s="109"/>
      <c r="L16" s="32">
        <v>0</v>
      </c>
      <c r="M16" s="32"/>
      <c r="N16" s="109"/>
      <c r="O16" s="57">
        <f t="shared" si="0"/>
        <v>0</v>
      </c>
      <c r="P16" s="25"/>
      <c r="Q16" s="110"/>
      <c r="R16" s="21">
        <v>0</v>
      </c>
      <c r="S16" s="2"/>
    </row>
    <row r="17" spans="1:19" s="9" customFormat="1" x14ac:dyDescent="0.2">
      <c r="A17" s="7">
        <v>8</v>
      </c>
      <c r="B17" s="18"/>
      <c r="C17" s="108"/>
      <c r="D17" s="76"/>
      <c r="E17" s="108"/>
      <c r="F17" s="78"/>
      <c r="G17" s="79"/>
      <c r="H17" s="29" t="s">
        <v>20</v>
      </c>
      <c r="I17" s="29" t="s">
        <v>19</v>
      </c>
      <c r="J17" s="107"/>
      <c r="K17" s="109"/>
      <c r="L17" s="32">
        <v>0</v>
      </c>
      <c r="M17" s="32"/>
      <c r="N17" s="109"/>
      <c r="O17" s="57">
        <f t="shared" si="0"/>
        <v>0</v>
      </c>
      <c r="P17" s="25"/>
      <c r="Q17" s="110"/>
      <c r="R17" s="21">
        <v>0</v>
      </c>
      <c r="S17" s="2"/>
    </row>
    <row r="18" spans="1:19" s="9" customFormat="1" x14ac:dyDescent="0.2">
      <c r="A18" s="7">
        <v>9</v>
      </c>
      <c r="B18" s="18"/>
      <c r="C18" s="108"/>
      <c r="D18" s="76"/>
      <c r="E18" s="108"/>
      <c r="F18" s="78"/>
      <c r="G18" s="79"/>
      <c r="H18" s="29" t="s">
        <v>20</v>
      </c>
      <c r="I18" s="29" t="s">
        <v>19</v>
      </c>
      <c r="J18" s="107"/>
      <c r="K18" s="109"/>
      <c r="L18" s="32">
        <v>0</v>
      </c>
      <c r="M18" s="32"/>
      <c r="N18" s="109"/>
      <c r="O18" s="57">
        <f t="shared" si="0"/>
        <v>0</v>
      </c>
      <c r="P18" s="25"/>
      <c r="Q18" s="110"/>
      <c r="R18" s="21">
        <v>0</v>
      </c>
      <c r="S18" s="2"/>
    </row>
    <row r="19" spans="1:19" s="9" customFormat="1" x14ac:dyDescent="0.2">
      <c r="A19" s="7">
        <v>10</v>
      </c>
      <c r="B19" s="18"/>
      <c r="C19" s="108"/>
      <c r="D19" s="76"/>
      <c r="E19" s="108"/>
      <c r="F19" s="78"/>
      <c r="G19" s="79"/>
      <c r="H19" s="29" t="s">
        <v>20</v>
      </c>
      <c r="I19" s="29" t="s">
        <v>19</v>
      </c>
      <c r="J19" s="107"/>
      <c r="K19" s="109"/>
      <c r="L19" s="32">
        <v>0</v>
      </c>
      <c r="M19" s="32"/>
      <c r="N19" s="109"/>
      <c r="O19" s="57">
        <f t="shared" si="0"/>
        <v>0</v>
      </c>
      <c r="P19" s="25"/>
      <c r="Q19" s="110"/>
      <c r="R19" s="21">
        <v>0</v>
      </c>
      <c r="S19" s="2"/>
    </row>
    <row r="20" spans="1:19" s="9" customFormat="1" x14ac:dyDescent="0.2">
      <c r="A20" s="7">
        <v>11</v>
      </c>
      <c r="B20" s="18"/>
      <c r="C20" s="108"/>
      <c r="D20" s="76"/>
      <c r="E20" s="108"/>
      <c r="F20" s="78"/>
      <c r="G20" s="79"/>
      <c r="H20" s="29" t="s">
        <v>20</v>
      </c>
      <c r="I20" s="29" t="s">
        <v>19</v>
      </c>
      <c r="J20" s="107"/>
      <c r="K20" s="109"/>
      <c r="L20" s="32">
        <v>0</v>
      </c>
      <c r="M20" s="32"/>
      <c r="N20" s="109"/>
      <c r="O20" s="57">
        <f t="shared" si="0"/>
        <v>0</v>
      </c>
      <c r="P20" s="25"/>
      <c r="Q20" s="110"/>
      <c r="R20" s="21">
        <v>0</v>
      </c>
      <c r="S20" s="2"/>
    </row>
    <row r="21" spans="1:19" s="9" customFormat="1" x14ac:dyDescent="0.2">
      <c r="A21" s="7">
        <v>12</v>
      </c>
      <c r="B21" s="18"/>
      <c r="C21" s="108"/>
      <c r="D21" s="76"/>
      <c r="E21" s="108"/>
      <c r="F21" s="78"/>
      <c r="G21" s="79"/>
      <c r="H21" s="29" t="s">
        <v>20</v>
      </c>
      <c r="I21" s="29" t="s">
        <v>19</v>
      </c>
      <c r="J21" s="107"/>
      <c r="K21" s="109"/>
      <c r="L21" s="32">
        <v>0</v>
      </c>
      <c r="M21" s="32"/>
      <c r="N21" s="109"/>
      <c r="O21" s="57">
        <f t="shared" si="0"/>
        <v>0</v>
      </c>
      <c r="P21" s="25"/>
      <c r="Q21" s="110"/>
      <c r="R21" s="21">
        <v>0</v>
      </c>
      <c r="S21" s="2"/>
    </row>
    <row r="22" spans="1:19" s="9" customFormat="1" x14ac:dyDescent="0.2">
      <c r="A22" s="7">
        <v>13</v>
      </c>
      <c r="B22" s="18"/>
      <c r="C22" s="108"/>
      <c r="D22" s="76"/>
      <c r="E22" s="108"/>
      <c r="F22" s="78"/>
      <c r="G22" s="79"/>
      <c r="H22" s="29" t="s">
        <v>20</v>
      </c>
      <c r="I22" s="29" t="s">
        <v>19</v>
      </c>
      <c r="J22" s="107"/>
      <c r="K22" s="109"/>
      <c r="L22" s="32">
        <v>0</v>
      </c>
      <c r="M22" s="32"/>
      <c r="N22" s="109"/>
      <c r="O22" s="57">
        <f t="shared" si="0"/>
        <v>0</v>
      </c>
      <c r="P22" s="25"/>
      <c r="Q22" s="110"/>
      <c r="R22" s="21">
        <v>0</v>
      </c>
      <c r="S22" s="2"/>
    </row>
    <row r="23" spans="1:19" s="9" customFormat="1" x14ac:dyDescent="0.2">
      <c r="A23" s="7">
        <v>14</v>
      </c>
      <c r="B23" s="18"/>
      <c r="C23" s="108"/>
      <c r="D23" s="76"/>
      <c r="E23" s="108"/>
      <c r="F23" s="78"/>
      <c r="G23" s="79"/>
      <c r="H23" s="29" t="s">
        <v>20</v>
      </c>
      <c r="I23" s="29" t="s">
        <v>19</v>
      </c>
      <c r="J23" s="107"/>
      <c r="K23" s="109"/>
      <c r="L23" s="32">
        <v>0</v>
      </c>
      <c r="M23" s="32"/>
      <c r="N23" s="109"/>
      <c r="O23" s="57">
        <f t="shared" si="0"/>
        <v>0</v>
      </c>
      <c r="P23" s="25"/>
      <c r="Q23" s="110"/>
      <c r="R23" s="21">
        <v>0</v>
      </c>
      <c r="S23" s="2"/>
    </row>
    <row r="24" spans="1:19" s="9" customFormat="1" x14ac:dyDescent="0.2">
      <c r="A24" s="7">
        <v>15</v>
      </c>
      <c r="B24" s="18"/>
      <c r="C24" s="108"/>
      <c r="D24" s="76"/>
      <c r="E24" s="108"/>
      <c r="F24" s="78"/>
      <c r="G24" s="79"/>
      <c r="H24" s="29" t="s">
        <v>20</v>
      </c>
      <c r="I24" s="29" t="s">
        <v>19</v>
      </c>
      <c r="J24" s="107"/>
      <c r="K24" s="109"/>
      <c r="L24" s="32">
        <v>0</v>
      </c>
      <c r="M24" s="32"/>
      <c r="N24" s="109"/>
      <c r="O24" s="57">
        <f t="shared" si="0"/>
        <v>0</v>
      </c>
      <c r="P24" s="25"/>
      <c r="Q24" s="110"/>
      <c r="R24" s="21">
        <v>0</v>
      </c>
      <c r="S24" s="2"/>
    </row>
    <row r="25" spans="1:19" s="9" customFormat="1" x14ac:dyDescent="0.2">
      <c r="A25" s="7">
        <v>16</v>
      </c>
      <c r="B25" s="18"/>
      <c r="C25" s="108"/>
      <c r="D25" s="76"/>
      <c r="E25" s="108"/>
      <c r="F25" s="78"/>
      <c r="G25" s="79"/>
      <c r="H25" s="29" t="s">
        <v>20</v>
      </c>
      <c r="I25" s="29" t="s">
        <v>19</v>
      </c>
      <c r="J25" s="107"/>
      <c r="K25" s="109"/>
      <c r="L25" s="32">
        <v>0</v>
      </c>
      <c r="M25" s="32"/>
      <c r="N25" s="109"/>
      <c r="O25" s="57">
        <f t="shared" si="0"/>
        <v>0</v>
      </c>
      <c r="P25" s="25"/>
      <c r="Q25" s="110"/>
      <c r="R25" s="21">
        <v>0</v>
      </c>
      <c r="S25" s="2"/>
    </row>
    <row r="26" spans="1:19" s="9" customFormat="1" x14ac:dyDescent="0.2">
      <c r="A26" s="7">
        <v>17</v>
      </c>
      <c r="B26" s="18"/>
      <c r="C26" s="108"/>
      <c r="D26" s="76"/>
      <c r="E26" s="108"/>
      <c r="F26" s="78"/>
      <c r="G26" s="79"/>
      <c r="H26" s="29" t="s">
        <v>20</v>
      </c>
      <c r="I26" s="29" t="s">
        <v>19</v>
      </c>
      <c r="J26" s="107"/>
      <c r="K26" s="109"/>
      <c r="L26" s="32">
        <v>0</v>
      </c>
      <c r="M26" s="32"/>
      <c r="N26" s="109"/>
      <c r="O26" s="57">
        <f t="shared" si="0"/>
        <v>0</v>
      </c>
      <c r="P26" s="25"/>
      <c r="Q26" s="110"/>
      <c r="R26" s="21">
        <v>0</v>
      </c>
      <c r="S26" s="2"/>
    </row>
    <row r="27" spans="1:19" s="9" customFormat="1" x14ac:dyDescent="0.2">
      <c r="A27" s="7">
        <v>18</v>
      </c>
      <c r="B27" s="18"/>
      <c r="C27" s="108"/>
      <c r="D27" s="76"/>
      <c r="E27" s="108"/>
      <c r="F27" s="78"/>
      <c r="G27" s="79"/>
      <c r="H27" s="29" t="s">
        <v>20</v>
      </c>
      <c r="I27" s="29" t="s">
        <v>19</v>
      </c>
      <c r="J27" s="107"/>
      <c r="K27" s="109"/>
      <c r="L27" s="32">
        <v>0</v>
      </c>
      <c r="M27" s="32"/>
      <c r="N27" s="109"/>
      <c r="O27" s="57">
        <f t="shared" si="0"/>
        <v>0</v>
      </c>
      <c r="P27" s="25"/>
      <c r="Q27" s="110"/>
      <c r="R27" s="21">
        <v>0</v>
      </c>
      <c r="S27" s="2"/>
    </row>
    <row r="28" spans="1:19" s="9" customFormat="1" x14ac:dyDescent="0.2">
      <c r="A28" s="7">
        <v>19</v>
      </c>
      <c r="B28" s="18"/>
      <c r="C28" s="108"/>
      <c r="D28" s="76"/>
      <c r="E28" s="108"/>
      <c r="F28" s="78"/>
      <c r="G28" s="79"/>
      <c r="H28" s="29" t="s">
        <v>20</v>
      </c>
      <c r="I28" s="29" t="s">
        <v>19</v>
      </c>
      <c r="J28" s="107"/>
      <c r="K28" s="109"/>
      <c r="L28" s="32">
        <v>0</v>
      </c>
      <c r="M28" s="32"/>
      <c r="N28" s="109"/>
      <c r="O28" s="57">
        <f t="shared" si="0"/>
        <v>0</v>
      </c>
      <c r="P28" s="25"/>
      <c r="Q28" s="110"/>
      <c r="R28" s="21">
        <v>0</v>
      </c>
      <c r="S28" s="2"/>
    </row>
    <row r="29" spans="1:19" s="9" customFormat="1" x14ac:dyDescent="0.2">
      <c r="A29" s="7">
        <v>20</v>
      </c>
      <c r="B29" s="18"/>
      <c r="C29" s="108"/>
      <c r="D29" s="76"/>
      <c r="E29" s="108"/>
      <c r="F29" s="78"/>
      <c r="G29" s="79"/>
      <c r="H29" s="29" t="s">
        <v>20</v>
      </c>
      <c r="I29" s="29" t="s">
        <v>19</v>
      </c>
      <c r="J29" s="107"/>
      <c r="K29" s="109"/>
      <c r="L29" s="32">
        <v>0</v>
      </c>
      <c r="M29" s="32"/>
      <c r="N29" s="109"/>
      <c r="O29" s="57">
        <f t="shared" si="0"/>
        <v>0</v>
      </c>
      <c r="P29" s="25"/>
      <c r="Q29" s="110"/>
      <c r="R29" s="21">
        <v>0</v>
      </c>
      <c r="S29" s="2"/>
    </row>
    <row r="30" spans="1:19" s="9" customFormat="1" x14ac:dyDescent="0.2">
      <c r="A30" s="7">
        <v>21</v>
      </c>
      <c r="B30" s="18"/>
      <c r="C30" s="108"/>
      <c r="D30" s="76"/>
      <c r="E30" s="108"/>
      <c r="F30" s="78"/>
      <c r="G30" s="79"/>
      <c r="H30" s="29" t="s">
        <v>20</v>
      </c>
      <c r="I30" s="29" t="s">
        <v>19</v>
      </c>
      <c r="J30" s="107"/>
      <c r="K30" s="109"/>
      <c r="L30" s="32">
        <v>0</v>
      </c>
      <c r="M30" s="32"/>
      <c r="N30" s="109"/>
      <c r="O30" s="57">
        <f t="shared" si="0"/>
        <v>0</v>
      </c>
      <c r="P30" s="25"/>
      <c r="Q30" s="110"/>
      <c r="R30" s="21">
        <v>0</v>
      </c>
      <c r="S30" s="2"/>
    </row>
    <row r="31" spans="1:19" s="9" customFormat="1" x14ac:dyDescent="0.2">
      <c r="A31" s="7">
        <v>22</v>
      </c>
      <c r="B31" s="18"/>
      <c r="C31" s="108"/>
      <c r="D31" s="76"/>
      <c r="E31" s="108"/>
      <c r="F31" s="78"/>
      <c r="G31" s="79"/>
      <c r="H31" s="29" t="s">
        <v>20</v>
      </c>
      <c r="I31" s="29" t="s">
        <v>19</v>
      </c>
      <c r="J31" s="107"/>
      <c r="K31" s="109"/>
      <c r="L31" s="32">
        <v>0</v>
      </c>
      <c r="M31" s="32"/>
      <c r="N31" s="109"/>
      <c r="O31" s="57">
        <f t="shared" si="0"/>
        <v>0</v>
      </c>
      <c r="P31" s="25"/>
      <c r="Q31" s="110"/>
      <c r="R31" s="21">
        <v>0</v>
      </c>
      <c r="S31" s="2"/>
    </row>
    <row r="32" spans="1:19" s="9" customFormat="1" x14ac:dyDescent="0.2">
      <c r="A32" s="7">
        <v>23</v>
      </c>
      <c r="B32" s="18"/>
      <c r="C32" s="108"/>
      <c r="D32" s="76"/>
      <c r="E32" s="108"/>
      <c r="F32" s="78"/>
      <c r="G32" s="79"/>
      <c r="H32" s="29" t="s">
        <v>20</v>
      </c>
      <c r="I32" s="29" t="s">
        <v>19</v>
      </c>
      <c r="J32" s="107"/>
      <c r="K32" s="109"/>
      <c r="L32" s="32">
        <v>0</v>
      </c>
      <c r="M32" s="32"/>
      <c r="N32" s="109"/>
      <c r="O32" s="57">
        <f t="shared" si="0"/>
        <v>0</v>
      </c>
      <c r="P32" s="25"/>
      <c r="Q32" s="110"/>
      <c r="R32" s="21">
        <v>0</v>
      </c>
      <c r="S32" s="2"/>
    </row>
    <row r="33" spans="1:19" s="9" customFormat="1" x14ac:dyDescent="0.2">
      <c r="A33" s="7">
        <v>24</v>
      </c>
      <c r="B33" s="18"/>
      <c r="C33" s="108"/>
      <c r="D33" s="76"/>
      <c r="E33" s="108"/>
      <c r="F33" s="80"/>
      <c r="G33" s="114"/>
      <c r="H33" s="29" t="s">
        <v>20</v>
      </c>
      <c r="I33" s="29" t="s">
        <v>19</v>
      </c>
      <c r="J33" s="107"/>
      <c r="K33" s="109"/>
      <c r="L33" s="32">
        <v>0</v>
      </c>
      <c r="M33" s="32"/>
      <c r="N33" s="109"/>
      <c r="O33" s="57">
        <f t="shared" si="0"/>
        <v>0</v>
      </c>
      <c r="P33" s="25"/>
      <c r="Q33" s="110"/>
      <c r="R33" s="21">
        <v>0</v>
      </c>
      <c r="S33" s="2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  <mergeCell ref="A6:A8"/>
    <mergeCell ref="B6:C6"/>
    <mergeCell ref="D6:G6"/>
    <mergeCell ref="H6:H8"/>
    <mergeCell ref="I6:I8"/>
  </mergeCells>
  <pageMargins left="0.7" right="0.7" top="0.75" bottom="0.75" header="0.3" footer="0.3"/>
</worksheet>
</file>

<file path=xl/worksheets/sheet2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68EDB0-5FF4-447E-866A-221811F03343}">
  <dimension ref="A1:AC33"/>
  <sheetViews>
    <sheetView workbookViewId="0">
      <selection sqref="A1:XFD1048576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/>
      <c r="C10" s="108"/>
      <c r="D10" s="76"/>
      <c r="E10" s="108"/>
      <c r="F10" s="80"/>
      <c r="G10" s="79"/>
      <c r="H10" s="29" t="s">
        <v>20</v>
      </c>
      <c r="I10" s="29" t="s">
        <v>19</v>
      </c>
      <c r="J10" s="107"/>
      <c r="K10" s="109"/>
      <c r="L10" s="32">
        <v>0</v>
      </c>
      <c r="M10" s="32"/>
      <c r="N10" s="109"/>
      <c r="O10" s="57">
        <f t="shared" ref="O10:O33" si="0">G10</f>
        <v>0</v>
      </c>
      <c r="P10" s="25"/>
      <c r="Q10" s="110"/>
      <c r="R10" s="21">
        <v>0</v>
      </c>
      <c r="S10" s="2"/>
    </row>
    <row r="11" spans="1:29" s="9" customFormat="1" x14ac:dyDescent="0.2">
      <c r="A11" s="7">
        <v>2</v>
      </c>
      <c r="B11" s="18"/>
      <c r="C11" s="108"/>
      <c r="D11" s="76"/>
      <c r="E11" s="108"/>
      <c r="F11" s="78"/>
      <c r="G11" s="79"/>
      <c r="H11" s="29" t="s">
        <v>20</v>
      </c>
      <c r="I11" s="29" t="s">
        <v>19</v>
      </c>
      <c r="J11" s="107"/>
      <c r="K11" s="109"/>
      <c r="L11" s="32">
        <v>0</v>
      </c>
      <c r="M11" s="32"/>
      <c r="N11" s="109"/>
      <c r="O11" s="57">
        <f t="shared" si="0"/>
        <v>0</v>
      </c>
      <c r="P11" s="25"/>
      <c r="Q11" s="110"/>
      <c r="R11" s="21">
        <v>0</v>
      </c>
      <c r="S11" s="2"/>
    </row>
    <row r="12" spans="1:29" s="9" customFormat="1" x14ac:dyDescent="0.2">
      <c r="A12" s="7">
        <v>3</v>
      </c>
      <c r="B12" s="18"/>
      <c r="C12" s="108"/>
      <c r="D12" s="76"/>
      <c r="E12" s="108"/>
      <c r="F12" s="78"/>
      <c r="G12" s="79"/>
      <c r="H12" s="29" t="s">
        <v>20</v>
      </c>
      <c r="I12" s="29" t="s">
        <v>19</v>
      </c>
      <c r="J12" s="107"/>
      <c r="K12" s="109"/>
      <c r="L12" s="32">
        <v>0</v>
      </c>
      <c r="M12" s="32"/>
      <c r="N12" s="109"/>
      <c r="O12" s="57">
        <f t="shared" si="0"/>
        <v>0</v>
      </c>
      <c r="P12" s="25"/>
      <c r="Q12" s="110"/>
      <c r="R12" s="21">
        <v>0</v>
      </c>
      <c r="S12" s="2"/>
    </row>
    <row r="13" spans="1:29" s="9" customFormat="1" x14ac:dyDescent="0.2">
      <c r="A13" s="7">
        <v>4</v>
      </c>
      <c r="B13" s="18"/>
      <c r="C13" s="108"/>
      <c r="D13" s="76"/>
      <c r="E13" s="108"/>
      <c r="F13" s="78"/>
      <c r="G13" s="79"/>
      <c r="H13" s="29" t="s">
        <v>20</v>
      </c>
      <c r="I13" s="29" t="s">
        <v>19</v>
      </c>
      <c r="J13" s="107"/>
      <c r="K13" s="109"/>
      <c r="L13" s="32">
        <v>0</v>
      </c>
      <c r="M13" s="32"/>
      <c r="N13" s="109"/>
      <c r="O13" s="57">
        <f t="shared" si="0"/>
        <v>0</v>
      </c>
      <c r="P13" s="25"/>
      <c r="Q13" s="110"/>
      <c r="R13" s="21">
        <v>0</v>
      </c>
      <c r="S13" s="2"/>
    </row>
    <row r="14" spans="1:29" s="9" customFormat="1" x14ac:dyDescent="0.2">
      <c r="A14" s="7">
        <v>5</v>
      </c>
      <c r="B14" s="18"/>
      <c r="C14" s="108"/>
      <c r="D14" s="76"/>
      <c r="E14" s="108"/>
      <c r="F14" s="78"/>
      <c r="G14" s="79"/>
      <c r="H14" s="29" t="s">
        <v>20</v>
      </c>
      <c r="I14" s="29" t="s">
        <v>19</v>
      </c>
      <c r="J14" s="107"/>
      <c r="K14" s="109"/>
      <c r="L14" s="32">
        <v>0</v>
      </c>
      <c r="M14" s="32"/>
      <c r="N14" s="109"/>
      <c r="O14" s="57">
        <f t="shared" si="0"/>
        <v>0</v>
      </c>
      <c r="P14" s="25"/>
      <c r="Q14" s="110"/>
      <c r="R14" s="21">
        <v>0</v>
      </c>
      <c r="S14" s="2"/>
    </row>
    <row r="15" spans="1:29" s="9" customFormat="1" x14ac:dyDescent="0.2">
      <c r="A15" s="7">
        <v>6</v>
      </c>
      <c r="B15" s="18"/>
      <c r="C15" s="108"/>
      <c r="D15" s="76"/>
      <c r="E15" s="108"/>
      <c r="F15" s="78"/>
      <c r="G15" s="79"/>
      <c r="H15" s="29" t="s">
        <v>20</v>
      </c>
      <c r="I15" s="29" t="s">
        <v>19</v>
      </c>
      <c r="J15" s="107"/>
      <c r="K15" s="109"/>
      <c r="L15" s="32">
        <v>0</v>
      </c>
      <c r="M15" s="32"/>
      <c r="N15" s="109"/>
      <c r="O15" s="57">
        <f t="shared" si="0"/>
        <v>0</v>
      </c>
      <c r="P15" s="25"/>
      <c r="Q15" s="110"/>
      <c r="R15" s="21">
        <v>0</v>
      </c>
      <c r="S15" s="2"/>
    </row>
    <row r="16" spans="1:29" s="9" customFormat="1" x14ac:dyDescent="0.2">
      <c r="A16" s="7">
        <v>7</v>
      </c>
      <c r="B16" s="18"/>
      <c r="C16" s="108"/>
      <c r="D16" s="76"/>
      <c r="E16" s="108"/>
      <c r="F16" s="78"/>
      <c r="G16" s="79"/>
      <c r="H16" s="29" t="s">
        <v>20</v>
      </c>
      <c r="I16" s="29" t="s">
        <v>19</v>
      </c>
      <c r="J16" s="107"/>
      <c r="K16" s="109"/>
      <c r="L16" s="32">
        <v>0</v>
      </c>
      <c r="M16" s="32"/>
      <c r="N16" s="109"/>
      <c r="O16" s="57">
        <f t="shared" si="0"/>
        <v>0</v>
      </c>
      <c r="P16" s="25"/>
      <c r="Q16" s="110"/>
      <c r="R16" s="21">
        <v>0</v>
      </c>
      <c r="S16" s="2"/>
    </row>
    <row r="17" spans="1:19" s="9" customFormat="1" x14ac:dyDescent="0.2">
      <c r="A17" s="7">
        <v>8</v>
      </c>
      <c r="B17" s="18"/>
      <c r="C17" s="108"/>
      <c r="D17" s="76"/>
      <c r="E17" s="108"/>
      <c r="F17" s="78"/>
      <c r="G17" s="79"/>
      <c r="H17" s="29" t="s">
        <v>20</v>
      </c>
      <c r="I17" s="29" t="s">
        <v>19</v>
      </c>
      <c r="J17" s="107"/>
      <c r="K17" s="109"/>
      <c r="L17" s="32">
        <v>0</v>
      </c>
      <c r="M17" s="32"/>
      <c r="N17" s="109"/>
      <c r="O17" s="57">
        <f t="shared" si="0"/>
        <v>0</v>
      </c>
      <c r="P17" s="25"/>
      <c r="Q17" s="110"/>
      <c r="R17" s="21">
        <v>0</v>
      </c>
      <c r="S17" s="2"/>
    </row>
    <row r="18" spans="1:19" s="9" customFormat="1" x14ac:dyDescent="0.2">
      <c r="A18" s="7">
        <v>9</v>
      </c>
      <c r="B18" s="18"/>
      <c r="C18" s="108"/>
      <c r="D18" s="76"/>
      <c r="E18" s="108"/>
      <c r="F18" s="78"/>
      <c r="G18" s="79"/>
      <c r="H18" s="29" t="s">
        <v>20</v>
      </c>
      <c r="I18" s="29" t="s">
        <v>19</v>
      </c>
      <c r="J18" s="107"/>
      <c r="K18" s="109"/>
      <c r="L18" s="32">
        <v>0</v>
      </c>
      <c r="M18" s="32"/>
      <c r="N18" s="109"/>
      <c r="O18" s="57">
        <f t="shared" si="0"/>
        <v>0</v>
      </c>
      <c r="P18" s="25"/>
      <c r="Q18" s="110"/>
      <c r="R18" s="21">
        <v>0</v>
      </c>
      <c r="S18" s="2"/>
    </row>
    <row r="19" spans="1:19" s="9" customFormat="1" x14ac:dyDescent="0.2">
      <c r="A19" s="7">
        <v>10</v>
      </c>
      <c r="B19" s="18"/>
      <c r="C19" s="108"/>
      <c r="D19" s="76"/>
      <c r="E19" s="108"/>
      <c r="F19" s="78"/>
      <c r="G19" s="79"/>
      <c r="H19" s="29" t="s">
        <v>20</v>
      </c>
      <c r="I19" s="29" t="s">
        <v>19</v>
      </c>
      <c r="J19" s="107"/>
      <c r="K19" s="109"/>
      <c r="L19" s="32">
        <v>0</v>
      </c>
      <c r="M19" s="32"/>
      <c r="N19" s="109"/>
      <c r="O19" s="57">
        <f t="shared" si="0"/>
        <v>0</v>
      </c>
      <c r="P19" s="25"/>
      <c r="Q19" s="110"/>
      <c r="R19" s="21">
        <v>0</v>
      </c>
      <c r="S19" s="2"/>
    </row>
    <row r="20" spans="1:19" s="9" customFormat="1" x14ac:dyDescent="0.2">
      <c r="A20" s="7">
        <v>11</v>
      </c>
      <c r="B20" s="18"/>
      <c r="C20" s="108"/>
      <c r="D20" s="76"/>
      <c r="E20" s="108"/>
      <c r="F20" s="78"/>
      <c r="G20" s="79"/>
      <c r="H20" s="29" t="s">
        <v>20</v>
      </c>
      <c r="I20" s="29" t="s">
        <v>19</v>
      </c>
      <c r="J20" s="107"/>
      <c r="K20" s="109"/>
      <c r="L20" s="32">
        <v>0</v>
      </c>
      <c r="M20" s="32"/>
      <c r="N20" s="109"/>
      <c r="O20" s="57">
        <f t="shared" si="0"/>
        <v>0</v>
      </c>
      <c r="P20" s="25"/>
      <c r="Q20" s="110"/>
      <c r="R20" s="21">
        <v>0</v>
      </c>
      <c r="S20" s="2"/>
    </row>
    <row r="21" spans="1:19" s="9" customFormat="1" x14ac:dyDescent="0.2">
      <c r="A21" s="7">
        <v>12</v>
      </c>
      <c r="B21" s="18"/>
      <c r="C21" s="108"/>
      <c r="D21" s="76"/>
      <c r="E21" s="108"/>
      <c r="F21" s="78"/>
      <c r="G21" s="79"/>
      <c r="H21" s="29" t="s">
        <v>20</v>
      </c>
      <c r="I21" s="29" t="s">
        <v>19</v>
      </c>
      <c r="J21" s="107"/>
      <c r="K21" s="109"/>
      <c r="L21" s="32">
        <v>0</v>
      </c>
      <c r="M21" s="32"/>
      <c r="N21" s="109"/>
      <c r="O21" s="57">
        <f t="shared" si="0"/>
        <v>0</v>
      </c>
      <c r="P21" s="25"/>
      <c r="Q21" s="110"/>
      <c r="R21" s="21">
        <v>0</v>
      </c>
      <c r="S21" s="2"/>
    </row>
    <row r="22" spans="1:19" s="9" customFormat="1" x14ac:dyDescent="0.2">
      <c r="A22" s="7">
        <v>13</v>
      </c>
      <c r="B22" s="18"/>
      <c r="C22" s="108"/>
      <c r="D22" s="76"/>
      <c r="E22" s="108"/>
      <c r="F22" s="78"/>
      <c r="G22" s="79"/>
      <c r="H22" s="29" t="s">
        <v>20</v>
      </c>
      <c r="I22" s="29" t="s">
        <v>19</v>
      </c>
      <c r="J22" s="107"/>
      <c r="K22" s="109"/>
      <c r="L22" s="32">
        <v>0</v>
      </c>
      <c r="M22" s="32"/>
      <c r="N22" s="109"/>
      <c r="O22" s="57">
        <f t="shared" si="0"/>
        <v>0</v>
      </c>
      <c r="P22" s="25"/>
      <c r="Q22" s="110"/>
      <c r="R22" s="21">
        <v>0</v>
      </c>
      <c r="S22" s="2"/>
    </row>
    <row r="23" spans="1:19" s="9" customFormat="1" x14ac:dyDescent="0.2">
      <c r="A23" s="7">
        <v>14</v>
      </c>
      <c r="B23" s="18"/>
      <c r="C23" s="108"/>
      <c r="D23" s="76"/>
      <c r="E23" s="108"/>
      <c r="F23" s="78"/>
      <c r="G23" s="79"/>
      <c r="H23" s="29" t="s">
        <v>20</v>
      </c>
      <c r="I23" s="29" t="s">
        <v>19</v>
      </c>
      <c r="J23" s="107"/>
      <c r="K23" s="109"/>
      <c r="L23" s="32">
        <v>0</v>
      </c>
      <c r="M23" s="32"/>
      <c r="N23" s="109"/>
      <c r="O23" s="57">
        <f t="shared" si="0"/>
        <v>0</v>
      </c>
      <c r="P23" s="25"/>
      <c r="Q23" s="110"/>
      <c r="R23" s="21">
        <v>0</v>
      </c>
      <c r="S23" s="2"/>
    </row>
    <row r="24" spans="1:19" s="9" customFormat="1" x14ac:dyDescent="0.2">
      <c r="A24" s="7">
        <v>15</v>
      </c>
      <c r="B24" s="18"/>
      <c r="C24" s="108"/>
      <c r="D24" s="76"/>
      <c r="E24" s="108"/>
      <c r="F24" s="78"/>
      <c r="G24" s="79"/>
      <c r="H24" s="29" t="s">
        <v>20</v>
      </c>
      <c r="I24" s="29" t="s">
        <v>19</v>
      </c>
      <c r="J24" s="107"/>
      <c r="K24" s="109"/>
      <c r="L24" s="32">
        <v>0</v>
      </c>
      <c r="M24" s="32"/>
      <c r="N24" s="109"/>
      <c r="O24" s="57">
        <f t="shared" si="0"/>
        <v>0</v>
      </c>
      <c r="P24" s="25"/>
      <c r="Q24" s="110"/>
      <c r="R24" s="21">
        <v>0</v>
      </c>
      <c r="S24" s="2"/>
    </row>
    <row r="25" spans="1:19" s="9" customFormat="1" x14ac:dyDescent="0.2">
      <c r="A25" s="7">
        <v>16</v>
      </c>
      <c r="B25" s="18"/>
      <c r="C25" s="108"/>
      <c r="D25" s="76"/>
      <c r="E25" s="108"/>
      <c r="F25" s="78"/>
      <c r="G25" s="79"/>
      <c r="H25" s="29" t="s">
        <v>20</v>
      </c>
      <c r="I25" s="29" t="s">
        <v>19</v>
      </c>
      <c r="J25" s="107"/>
      <c r="K25" s="109"/>
      <c r="L25" s="32">
        <v>0</v>
      </c>
      <c r="M25" s="32"/>
      <c r="N25" s="109"/>
      <c r="O25" s="57">
        <f t="shared" si="0"/>
        <v>0</v>
      </c>
      <c r="P25" s="25"/>
      <c r="Q25" s="110"/>
      <c r="R25" s="21">
        <v>0</v>
      </c>
      <c r="S25" s="2"/>
    </row>
    <row r="26" spans="1:19" s="9" customFormat="1" x14ac:dyDescent="0.2">
      <c r="A26" s="7">
        <v>17</v>
      </c>
      <c r="B26" s="18"/>
      <c r="C26" s="108"/>
      <c r="D26" s="76"/>
      <c r="E26" s="108"/>
      <c r="F26" s="78"/>
      <c r="G26" s="79"/>
      <c r="H26" s="29" t="s">
        <v>20</v>
      </c>
      <c r="I26" s="29" t="s">
        <v>19</v>
      </c>
      <c r="J26" s="107"/>
      <c r="K26" s="109"/>
      <c r="L26" s="32">
        <v>0</v>
      </c>
      <c r="M26" s="32"/>
      <c r="N26" s="109"/>
      <c r="O26" s="57">
        <f t="shared" si="0"/>
        <v>0</v>
      </c>
      <c r="P26" s="25"/>
      <c r="Q26" s="110"/>
      <c r="R26" s="21">
        <v>0</v>
      </c>
      <c r="S26" s="2"/>
    </row>
    <row r="27" spans="1:19" s="9" customFormat="1" x14ac:dyDescent="0.2">
      <c r="A27" s="7">
        <v>18</v>
      </c>
      <c r="B27" s="18"/>
      <c r="C27" s="108"/>
      <c r="D27" s="76"/>
      <c r="E27" s="108"/>
      <c r="F27" s="78"/>
      <c r="G27" s="79"/>
      <c r="H27" s="29" t="s">
        <v>20</v>
      </c>
      <c r="I27" s="29" t="s">
        <v>19</v>
      </c>
      <c r="J27" s="107"/>
      <c r="K27" s="109"/>
      <c r="L27" s="32">
        <v>0</v>
      </c>
      <c r="M27" s="32"/>
      <c r="N27" s="109"/>
      <c r="O27" s="57">
        <f t="shared" si="0"/>
        <v>0</v>
      </c>
      <c r="P27" s="25"/>
      <c r="Q27" s="110"/>
      <c r="R27" s="21">
        <v>0</v>
      </c>
      <c r="S27" s="2"/>
    </row>
    <row r="28" spans="1:19" s="9" customFormat="1" x14ac:dyDescent="0.2">
      <c r="A28" s="7">
        <v>19</v>
      </c>
      <c r="B28" s="18"/>
      <c r="C28" s="108"/>
      <c r="D28" s="76"/>
      <c r="E28" s="108"/>
      <c r="F28" s="78"/>
      <c r="G28" s="79"/>
      <c r="H28" s="29" t="s">
        <v>20</v>
      </c>
      <c r="I28" s="29" t="s">
        <v>19</v>
      </c>
      <c r="J28" s="107"/>
      <c r="K28" s="109"/>
      <c r="L28" s="32">
        <v>0</v>
      </c>
      <c r="M28" s="32"/>
      <c r="N28" s="109"/>
      <c r="O28" s="57">
        <f t="shared" si="0"/>
        <v>0</v>
      </c>
      <c r="P28" s="25"/>
      <c r="Q28" s="110"/>
      <c r="R28" s="21">
        <v>0</v>
      </c>
      <c r="S28" s="2"/>
    </row>
    <row r="29" spans="1:19" s="9" customFormat="1" x14ac:dyDescent="0.2">
      <c r="A29" s="7">
        <v>20</v>
      </c>
      <c r="B29" s="18"/>
      <c r="C29" s="108"/>
      <c r="D29" s="76"/>
      <c r="E29" s="108"/>
      <c r="F29" s="78"/>
      <c r="G29" s="79"/>
      <c r="H29" s="29" t="s">
        <v>20</v>
      </c>
      <c r="I29" s="29" t="s">
        <v>19</v>
      </c>
      <c r="J29" s="107"/>
      <c r="K29" s="109"/>
      <c r="L29" s="32">
        <v>0</v>
      </c>
      <c r="M29" s="32"/>
      <c r="N29" s="109"/>
      <c r="O29" s="57">
        <f t="shared" si="0"/>
        <v>0</v>
      </c>
      <c r="P29" s="25"/>
      <c r="Q29" s="110"/>
      <c r="R29" s="21">
        <v>0</v>
      </c>
      <c r="S29" s="2"/>
    </row>
    <row r="30" spans="1:19" s="9" customFormat="1" x14ac:dyDescent="0.2">
      <c r="A30" s="7">
        <v>21</v>
      </c>
      <c r="B30" s="18"/>
      <c r="C30" s="108"/>
      <c r="D30" s="76"/>
      <c r="E30" s="108"/>
      <c r="F30" s="78"/>
      <c r="G30" s="79"/>
      <c r="H30" s="29" t="s">
        <v>20</v>
      </c>
      <c r="I30" s="29" t="s">
        <v>19</v>
      </c>
      <c r="J30" s="107"/>
      <c r="K30" s="109"/>
      <c r="L30" s="32">
        <v>0</v>
      </c>
      <c r="M30" s="32"/>
      <c r="N30" s="109"/>
      <c r="O30" s="57">
        <f t="shared" si="0"/>
        <v>0</v>
      </c>
      <c r="P30" s="25"/>
      <c r="Q30" s="110"/>
      <c r="R30" s="21">
        <v>0</v>
      </c>
      <c r="S30" s="2"/>
    </row>
    <row r="31" spans="1:19" s="9" customFormat="1" x14ac:dyDescent="0.2">
      <c r="A31" s="7">
        <v>22</v>
      </c>
      <c r="B31" s="18"/>
      <c r="C31" s="108"/>
      <c r="D31" s="76"/>
      <c r="E31" s="108"/>
      <c r="F31" s="78"/>
      <c r="G31" s="79"/>
      <c r="H31" s="29" t="s">
        <v>20</v>
      </c>
      <c r="I31" s="29" t="s">
        <v>19</v>
      </c>
      <c r="J31" s="107"/>
      <c r="K31" s="109"/>
      <c r="L31" s="32">
        <v>0</v>
      </c>
      <c r="M31" s="32"/>
      <c r="N31" s="109"/>
      <c r="O31" s="57">
        <f t="shared" si="0"/>
        <v>0</v>
      </c>
      <c r="P31" s="25"/>
      <c r="Q31" s="110"/>
      <c r="R31" s="21">
        <v>0</v>
      </c>
      <c r="S31" s="2"/>
    </row>
    <row r="32" spans="1:19" s="9" customFormat="1" x14ac:dyDescent="0.2">
      <c r="A32" s="7">
        <v>23</v>
      </c>
      <c r="B32" s="18"/>
      <c r="C32" s="108"/>
      <c r="D32" s="76"/>
      <c r="E32" s="108"/>
      <c r="F32" s="78"/>
      <c r="G32" s="79"/>
      <c r="H32" s="29" t="s">
        <v>20</v>
      </c>
      <c r="I32" s="29" t="s">
        <v>19</v>
      </c>
      <c r="J32" s="107"/>
      <c r="K32" s="109"/>
      <c r="L32" s="32">
        <v>0</v>
      </c>
      <c r="M32" s="32"/>
      <c r="N32" s="109"/>
      <c r="O32" s="57">
        <f t="shared" si="0"/>
        <v>0</v>
      </c>
      <c r="P32" s="25"/>
      <c r="Q32" s="110"/>
      <c r="R32" s="21">
        <v>0</v>
      </c>
      <c r="S32" s="2"/>
    </row>
    <row r="33" spans="1:19" s="9" customFormat="1" x14ac:dyDescent="0.2">
      <c r="A33" s="7">
        <v>24</v>
      </c>
      <c r="B33" s="18"/>
      <c r="C33" s="108"/>
      <c r="D33" s="76"/>
      <c r="E33" s="108"/>
      <c r="F33" s="80"/>
      <c r="G33" s="114"/>
      <c r="H33" s="29" t="s">
        <v>20</v>
      </c>
      <c r="I33" s="29" t="s">
        <v>19</v>
      </c>
      <c r="J33" s="107"/>
      <c r="K33" s="109"/>
      <c r="L33" s="32">
        <v>0</v>
      </c>
      <c r="M33" s="32"/>
      <c r="N33" s="109"/>
      <c r="O33" s="57">
        <f t="shared" si="0"/>
        <v>0</v>
      </c>
      <c r="P33" s="25"/>
      <c r="Q33" s="110"/>
      <c r="R33" s="21">
        <v>0</v>
      </c>
      <c r="S33" s="2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  <mergeCell ref="A6:A8"/>
    <mergeCell ref="B6:C6"/>
    <mergeCell ref="D6:G6"/>
    <mergeCell ref="H6:H8"/>
    <mergeCell ref="I6:I8"/>
  </mergeCells>
  <pageMargins left="0.7" right="0.7" top="0.75" bottom="0.75" header="0.3" footer="0.3"/>
</worksheet>
</file>

<file path=xl/worksheets/sheet2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437DF8-A895-44AD-8569-B80E2CA5AC65}">
  <dimension ref="A1:AC33"/>
  <sheetViews>
    <sheetView workbookViewId="0">
      <selection sqref="A1:XFD1048576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/>
      <c r="C10" s="108"/>
      <c r="D10" s="76"/>
      <c r="E10" s="108"/>
      <c r="F10" s="80"/>
      <c r="G10" s="79"/>
      <c r="H10" s="29" t="s">
        <v>20</v>
      </c>
      <c r="I10" s="29" t="s">
        <v>19</v>
      </c>
      <c r="J10" s="107"/>
      <c r="K10" s="109"/>
      <c r="L10" s="32">
        <v>0</v>
      </c>
      <c r="M10" s="32"/>
      <c r="N10" s="109"/>
      <c r="O10" s="57">
        <f t="shared" ref="O10:O33" si="0">G10</f>
        <v>0</v>
      </c>
      <c r="P10" s="25"/>
      <c r="Q10" s="110"/>
      <c r="R10" s="21">
        <v>0</v>
      </c>
      <c r="S10" s="2"/>
    </row>
    <row r="11" spans="1:29" s="9" customFormat="1" x14ac:dyDescent="0.2">
      <c r="A11" s="7">
        <v>2</v>
      </c>
      <c r="B11" s="18"/>
      <c r="C11" s="108"/>
      <c r="D11" s="76"/>
      <c r="E11" s="108"/>
      <c r="F11" s="78"/>
      <c r="G11" s="79"/>
      <c r="H11" s="29" t="s">
        <v>20</v>
      </c>
      <c r="I11" s="29" t="s">
        <v>19</v>
      </c>
      <c r="J11" s="107"/>
      <c r="K11" s="109"/>
      <c r="L11" s="32">
        <v>0</v>
      </c>
      <c r="M11" s="32"/>
      <c r="N11" s="109"/>
      <c r="O11" s="57">
        <f t="shared" si="0"/>
        <v>0</v>
      </c>
      <c r="P11" s="25"/>
      <c r="Q11" s="110"/>
      <c r="R11" s="21">
        <v>0</v>
      </c>
      <c r="S11" s="2"/>
    </row>
    <row r="12" spans="1:29" s="9" customFormat="1" x14ac:dyDescent="0.2">
      <c r="A12" s="7">
        <v>3</v>
      </c>
      <c r="B12" s="18"/>
      <c r="C12" s="108"/>
      <c r="D12" s="76"/>
      <c r="E12" s="108"/>
      <c r="F12" s="78"/>
      <c r="G12" s="79"/>
      <c r="H12" s="29" t="s">
        <v>20</v>
      </c>
      <c r="I12" s="29" t="s">
        <v>19</v>
      </c>
      <c r="J12" s="107"/>
      <c r="K12" s="109"/>
      <c r="L12" s="32">
        <v>0</v>
      </c>
      <c r="M12" s="32"/>
      <c r="N12" s="109"/>
      <c r="O12" s="57">
        <f t="shared" si="0"/>
        <v>0</v>
      </c>
      <c r="P12" s="25"/>
      <c r="Q12" s="110"/>
      <c r="R12" s="21">
        <v>0</v>
      </c>
      <c r="S12" s="2"/>
    </row>
    <row r="13" spans="1:29" s="9" customFormat="1" x14ac:dyDescent="0.2">
      <c r="A13" s="7">
        <v>4</v>
      </c>
      <c r="B13" s="18"/>
      <c r="C13" s="108"/>
      <c r="D13" s="76"/>
      <c r="E13" s="108"/>
      <c r="F13" s="78"/>
      <c r="G13" s="79"/>
      <c r="H13" s="29" t="s">
        <v>20</v>
      </c>
      <c r="I13" s="29" t="s">
        <v>19</v>
      </c>
      <c r="J13" s="107"/>
      <c r="K13" s="109"/>
      <c r="L13" s="32">
        <v>0</v>
      </c>
      <c r="M13" s="32"/>
      <c r="N13" s="109"/>
      <c r="O13" s="57">
        <f t="shared" si="0"/>
        <v>0</v>
      </c>
      <c r="P13" s="25"/>
      <c r="Q13" s="110"/>
      <c r="R13" s="21">
        <v>0</v>
      </c>
      <c r="S13" s="2"/>
    </row>
    <row r="14" spans="1:29" s="9" customFormat="1" x14ac:dyDescent="0.2">
      <c r="A14" s="7">
        <v>5</v>
      </c>
      <c r="B14" s="18"/>
      <c r="C14" s="108"/>
      <c r="D14" s="76"/>
      <c r="E14" s="108"/>
      <c r="F14" s="78"/>
      <c r="G14" s="79"/>
      <c r="H14" s="29" t="s">
        <v>20</v>
      </c>
      <c r="I14" s="29" t="s">
        <v>19</v>
      </c>
      <c r="J14" s="107"/>
      <c r="K14" s="109"/>
      <c r="L14" s="32">
        <v>0</v>
      </c>
      <c r="M14" s="32"/>
      <c r="N14" s="109"/>
      <c r="O14" s="57">
        <f t="shared" si="0"/>
        <v>0</v>
      </c>
      <c r="P14" s="25"/>
      <c r="Q14" s="110"/>
      <c r="R14" s="21">
        <v>0</v>
      </c>
      <c r="S14" s="2"/>
    </row>
    <row r="15" spans="1:29" s="9" customFormat="1" x14ac:dyDescent="0.2">
      <c r="A15" s="7">
        <v>6</v>
      </c>
      <c r="B15" s="18"/>
      <c r="C15" s="108"/>
      <c r="D15" s="76"/>
      <c r="E15" s="108"/>
      <c r="F15" s="78"/>
      <c r="G15" s="79"/>
      <c r="H15" s="29" t="s">
        <v>20</v>
      </c>
      <c r="I15" s="29" t="s">
        <v>19</v>
      </c>
      <c r="J15" s="107"/>
      <c r="K15" s="109"/>
      <c r="L15" s="32">
        <v>0</v>
      </c>
      <c r="M15" s="32"/>
      <c r="N15" s="109"/>
      <c r="O15" s="57">
        <f t="shared" si="0"/>
        <v>0</v>
      </c>
      <c r="P15" s="25"/>
      <c r="Q15" s="110"/>
      <c r="R15" s="21">
        <v>0</v>
      </c>
      <c r="S15" s="2"/>
    </row>
    <row r="16" spans="1:29" s="9" customFormat="1" x14ac:dyDescent="0.2">
      <c r="A16" s="7">
        <v>7</v>
      </c>
      <c r="B16" s="18"/>
      <c r="C16" s="108"/>
      <c r="D16" s="76"/>
      <c r="E16" s="108"/>
      <c r="F16" s="78"/>
      <c r="G16" s="79"/>
      <c r="H16" s="29" t="s">
        <v>20</v>
      </c>
      <c r="I16" s="29" t="s">
        <v>19</v>
      </c>
      <c r="J16" s="107"/>
      <c r="K16" s="109"/>
      <c r="L16" s="32">
        <v>0</v>
      </c>
      <c r="M16" s="32"/>
      <c r="N16" s="109"/>
      <c r="O16" s="57">
        <f t="shared" si="0"/>
        <v>0</v>
      </c>
      <c r="P16" s="25"/>
      <c r="Q16" s="110"/>
      <c r="R16" s="21">
        <v>0</v>
      </c>
      <c r="S16" s="2"/>
    </row>
    <row r="17" spans="1:19" s="9" customFormat="1" x14ac:dyDescent="0.2">
      <c r="A17" s="7">
        <v>8</v>
      </c>
      <c r="B17" s="18"/>
      <c r="C17" s="108"/>
      <c r="D17" s="76"/>
      <c r="E17" s="108"/>
      <c r="F17" s="78"/>
      <c r="G17" s="79"/>
      <c r="H17" s="29" t="s">
        <v>20</v>
      </c>
      <c r="I17" s="29" t="s">
        <v>19</v>
      </c>
      <c r="J17" s="107"/>
      <c r="K17" s="109"/>
      <c r="L17" s="32">
        <v>0</v>
      </c>
      <c r="M17" s="32"/>
      <c r="N17" s="109"/>
      <c r="O17" s="57">
        <f t="shared" si="0"/>
        <v>0</v>
      </c>
      <c r="P17" s="25"/>
      <c r="Q17" s="110"/>
      <c r="R17" s="21">
        <v>0</v>
      </c>
      <c r="S17" s="2"/>
    </row>
    <row r="18" spans="1:19" s="9" customFormat="1" x14ac:dyDescent="0.2">
      <c r="A18" s="7">
        <v>9</v>
      </c>
      <c r="B18" s="18"/>
      <c r="C18" s="108"/>
      <c r="D18" s="76"/>
      <c r="E18" s="108"/>
      <c r="F18" s="78"/>
      <c r="G18" s="79"/>
      <c r="H18" s="29" t="s">
        <v>20</v>
      </c>
      <c r="I18" s="29" t="s">
        <v>19</v>
      </c>
      <c r="J18" s="107"/>
      <c r="K18" s="109"/>
      <c r="L18" s="32">
        <v>0</v>
      </c>
      <c r="M18" s="32"/>
      <c r="N18" s="109"/>
      <c r="O18" s="57">
        <f t="shared" si="0"/>
        <v>0</v>
      </c>
      <c r="P18" s="25"/>
      <c r="Q18" s="110"/>
      <c r="R18" s="21">
        <v>0</v>
      </c>
      <c r="S18" s="2"/>
    </row>
    <row r="19" spans="1:19" s="9" customFormat="1" x14ac:dyDescent="0.2">
      <c r="A19" s="7">
        <v>10</v>
      </c>
      <c r="B19" s="18"/>
      <c r="C19" s="108"/>
      <c r="D19" s="76"/>
      <c r="E19" s="108"/>
      <c r="F19" s="78"/>
      <c r="G19" s="79"/>
      <c r="H19" s="29" t="s">
        <v>20</v>
      </c>
      <c r="I19" s="29" t="s">
        <v>19</v>
      </c>
      <c r="J19" s="107"/>
      <c r="K19" s="109"/>
      <c r="L19" s="32">
        <v>0</v>
      </c>
      <c r="M19" s="32"/>
      <c r="N19" s="109"/>
      <c r="O19" s="57">
        <f t="shared" si="0"/>
        <v>0</v>
      </c>
      <c r="P19" s="25"/>
      <c r="Q19" s="110"/>
      <c r="R19" s="21">
        <v>0</v>
      </c>
      <c r="S19" s="2"/>
    </row>
    <row r="20" spans="1:19" s="9" customFormat="1" x14ac:dyDescent="0.2">
      <c r="A20" s="7">
        <v>11</v>
      </c>
      <c r="B20" s="18"/>
      <c r="C20" s="108"/>
      <c r="D20" s="76"/>
      <c r="E20" s="108"/>
      <c r="F20" s="78"/>
      <c r="G20" s="79"/>
      <c r="H20" s="29" t="s">
        <v>20</v>
      </c>
      <c r="I20" s="29" t="s">
        <v>19</v>
      </c>
      <c r="J20" s="107"/>
      <c r="K20" s="109"/>
      <c r="L20" s="32">
        <v>0</v>
      </c>
      <c r="M20" s="32"/>
      <c r="N20" s="109"/>
      <c r="O20" s="57">
        <f t="shared" si="0"/>
        <v>0</v>
      </c>
      <c r="P20" s="25"/>
      <c r="Q20" s="110"/>
      <c r="R20" s="21">
        <v>0</v>
      </c>
      <c r="S20" s="2"/>
    </row>
    <row r="21" spans="1:19" s="9" customFormat="1" x14ac:dyDescent="0.2">
      <c r="A21" s="7">
        <v>12</v>
      </c>
      <c r="B21" s="18"/>
      <c r="C21" s="108"/>
      <c r="D21" s="76"/>
      <c r="E21" s="108"/>
      <c r="F21" s="78"/>
      <c r="G21" s="79"/>
      <c r="H21" s="29" t="s">
        <v>20</v>
      </c>
      <c r="I21" s="29" t="s">
        <v>19</v>
      </c>
      <c r="J21" s="107"/>
      <c r="K21" s="109"/>
      <c r="L21" s="32">
        <v>0</v>
      </c>
      <c r="M21" s="32"/>
      <c r="N21" s="109"/>
      <c r="O21" s="57">
        <f t="shared" si="0"/>
        <v>0</v>
      </c>
      <c r="P21" s="25"/>
      <c r="Q21" s="110"/>
      <c r="R21" s="21">
        <v>0</v>
      </c>
      <c r="S21" s="2"/>
    </row>
    <row r="22" spans="1:19" s="9" customFormat="1" x14ac:dyDescent="0.2">
      <c r="A22" s="7">
        <v>13</v>
      </c>
      <c r="B22" s="18"/>
      <c r="C22" s="108"/>
      <c r="D22" s="76"/>
      <c r="E22" s="108"/>
      <c r="F22" s="78"/>
      <c r="G22" s="79"/>
      <c r="H22" s="29" t="s">
        <v>20</v>
      </c>
      <c r="I22" s="29" t="s">
        <v>19</v>
      </c>
      <c r="J22" s="107"/>
      <c r="K22" s="109"/>
      <c r="L22" s="32">
        <v>0</v>
      </c>
      <c r="M22" s="32"/>
      <c r="N22" s="109"/>
      <c r="O22" s="57">
        <f t="shared" si="0"/>
        <v>0</v>
      </c>
      <c r="P22" s="25"/>
      <c r="Q22" s="110"/>
      <c r="R22" s="21">
        <v>0</v>
      </c>
      <c r="S22" s="2"/>
    </row>
    <row r="23" spans="1:19" s="9" customFormat="1" x14ac:dyDescent="0.2">
      <c r="A23" s="7">
        <v>14</v>
      </c>
      <c r="B23" s="18"/>
      <c r="C23" s="108"/>
      <c r="D23" s="76"/>
      <c r="E23" s="108"/>
      <c r="F23" s="78"/>
      <c r="G23" s="79"/>
      <c r="H23" s="29" t="s">
        <v>20</v>
      </c>
      <c r="I23" s="29" t="s">
        <v>19</v>
      </c>
      <c r="J23" s="107"/>
      <c r="K23" s="109"/>
      <c r="L23" s="32">
        <v>0</v>
      </c>
      <c r="M23" s="32"/>
      <c r="N23" s="109"/>
      <c r="O23" s="57">
        <f t="shared" si="0"/>
        <v>0</v>
      </c>
      <c r="P23" s="25"/>
      <c r="Q23" s="110"/>
      <c r="R23" s="21">
        <v>0</v>
      </c>
      <c r="S23" s="2"/>
    </row>
    <row r="24" spans="1:19" s="9" customFormat="1" x14ac:dyDescent="0.2">
      <c r="A24" s="7">
        <v>15</v>
      </c>
      <c r="B24" s="18"/>
      <c r="C24" s="108"/>
      <c r="D24" s="76"/>
      <c r="E24" s="108"/>
      <c r="F24" s="78"/>
      <c r="G24" s="79"/>
      <c r="H24" s="29" t="s">
        <v>20</v>
      </c>
      <c r="I24" s="29" t="s">
        <v>19</v>
      </c>
      <c r="J24" s="107"/>
      <c r="K24" s="109"/>
      <c r="L24" s="32">
        <v>0</v>
      </c>
      <c r="M24" s="32"/>
      <c r="N24" s="109"/>
      <c r="O24" s="57">
        <f t="shared" si="0"/>
        <v>0</v>
      </c>
      <c r="P24" s="25"/>
      <c r="Q24" s="110"/>
      <c r="R24" s="21">
        <v>0</v>
      </c>
      <c r="S24" s="2"/>
    </row>
    <row r="25" spans="1:19" s="9" customFormat="1" x14ac:dyDescent="0.2">
      <c r="A25" s="7">
        <v>16</v>
      </c>
      <c r="B25" s="18"/>
      <c r="C25" s="108"/>
      <c r="D25" s="76"/>
      <c r="E25" s="108"/>
      <c r="F25" s="78"/>
      <c r="G25" s="79"/>
      <c r="H25" s="29" t="s">
        <v>20</v>
      </c>
      <c r="I25" s="29" t="s">
        <v>19</v>
      </c>
      <c r="J25" s="107"/>
      <c r="K25" s="109"/>
      <c r="L25" s="32">
        <v>0</v>
      </c>
      <c r="M25" s="32"/>
      <c r="N25" s="109"/>
      <c r="O25" s="57">
        <f t="shared" si="0"/>
        <v>0</v>
      </c>
      <c r="P25" s="25"/>
      <c r="Q25" s="110"/>
      <c r="R25" s="21">
        <v>0</v>
      </c>
      <c r="S25" s="2"/>
    </row>
    <row r="26" spans="1:19" s="9" customFormat="1" x14ac:dyDescent="0.2">
      <c r="A26" s="7">
        <v>17</v>
      </c>
      <c r="B26" s="18"/>
      <c r="C26" s="108"/>
      <c r="D26" s="76"/>
      <c r="E26" s="108"/>
      <c r="F26" s="78"/>
      <c r="G26" s="79"/>
      <c r="H26" s="29" t="s">
        <v>20</v>
      </c>
      <c r="I26" s="29" t="s">
        <v>19</v>
      </c>
      <c r="J26" s="107"/>
      <c r="K26" s="109"/>
      <c r="L26" s="32">
        <v>0</v>
      </c>
      <c r="M26" s="32"/>
      <c r="N26" s="109"/>
      <c r="O26" s="57">
        <f t="shared" si="0"/>
        <v>0</v>
      </c>
      <c r="P26" s="25"/>
      <c r="Q26" s="110"/>
      <c r="R26" s="21">
        <v>0</v>
      </c>
      <c r="S26" s="2"/>
    </row>
    <row r="27" spans="1:19" s="9" customFormat="1" x14ac:dyDescent="0.2">
      <c r="A27" s="7">
        <v>18</v>
      </c>
      <c r="B27" s="18"/>
      <c r="C27" s="108"/>
      <c r="D27" s="76"/>
      <c r="E27" s="108"/>
      <c r="F27" s="78"/>
      <c r="G27" s="79"/>
      <c r="H27" s="29" t="s">
        <v>20</v>
      </c>
      <c r="I27" s="29" t="s">
        <v>19</v>
      </c>
      <c r="J27" s="107"/>
      <c r="K27" s="109"/>
      <c r="L27" s="32">
        <v>0</v>
      </c>
      <c r="M27" s="32"/>
      <c r="N27" s="109"/>
      <c r="O27" s="57">
        <f t="shared" si="0"/>
        <v>0</v>
      </c>
      <c r="P27" s="25"/>
      <c r="Q27" s="110"/>
      <c r="R27" s="21">
        <v>0</v>
      </c>
      <c r="S27" s="2"/>
    </row>
    <row r="28" spans="1:19" s="9" customFormat="1" x14ac:dyDescent="0.2">
      <c r="A28" s="7">
        <v>19</v>
      </c>
      <c r="B28" s="18"/>
      <c r="C28" s="108"/>
      <c r="D28" s="76"/>
      <c r="E28" s="108"/>
      <c r="F28" s="78"/>
      <c r="G28" s="79"/>
      <c r="H28" s="29" t="s">
        <v>20</v>
      </c>
      <c r="I28" s="29" t="s">
        <v>19</v>
      </c>
      <c r="J28" s="107"/>
      <c r="K28" s="109"/>
      <c r="L28" s="32">
        <v>0</v>
      </c>
      <c r="M28" s="32"/>
      <c r="N28" s="109"/>
      <c r="O28" s="57">
        <f t="shared" si="0"/>
        <v>0</v>
      </c>
      <c r="P28" s="25"/>
      <c r="Q28" s="110"/>
      <c r="R28" s="21">
        <v>0</v>
      </c>
      <c r="S28" s="2"/>
    </row>
    <row r="29" spans="1:19" s="9" customFormat="1" x14ac:dyDescent="0.2">
      <c r="A29" s="7">
        <v>20</v>
      </c>
      <c r="B29" s="18"/>
      <c r="C29" s="108"/>
      <c r="D29" s="76"/>
      <c r="E29" s="108"/>
      <c r="F29" s="78"/>
      <c r="G29" s="79"/>
      <c r="H29" s="29" t="s">
        <v>20</v>
      </c>
      <c r="I29" s="29" t="s">
        <v>19</v>
      </c>
      <c r="J29" s="107"/>
      <c r="K29" s="109"/>
      <c r="L29" s="32">
        <v>0</v>
      </c>
      <c r="M29" s="32"/>
      <c r="N29" s="109"/>
      <c r="O29" s="57">
        <f t="shared" si="0"/>
        <v>0</v>
      </c>
      <c r="P29" s="25"/>
      <c r="Q29" s="110"/>
      <c r="R29" s="21">
        <v>0</v>
      </c>
      <c r="S29" s="2"/>
    </row>
    <row r="30" spans="1:19" s="9" customFormat="1" x14ac:dyDescent="0.2">
      <c r="A30" s="7">
        <v>21</v>
      </c>
      <c r="B30" s="18"/>
      <c r="C30" s="108"/>
      <c r="D30" s="76"/>
      <c r="E30" s="108"/>
      <c r="F30" s="78"/>
      <c r="G30" s="79"/>
      <c r="H30" s="29" t="s">
        <v>20</v>
      </c>
      <c r="I30" s="29" t="s">
        <v>19</v>
      </c>
      <c r="J30" s="107"/>
      <c r="K30" s="109"/>
      <c r="L30" s="32">
        <v>0</v>
      </c>
      <c r="M30" s="32"/>
      <c r="N30" s="109"/>
      <c r="O30" s="57">
        <f t="shared" si="0"/>
        <v>0</v>
      </c>
      <c r="P30" s="25"/>
      <c r="Q30" s="110"/>
      <c r="R30" s="21">
        <v>0</v>
      </c>
      <c r="S30" s="2"/>
    </row>
    <row r="31" spans="1:19" s="9" customFormat="1" x14ac:dyDescent="0.2">
      <c r="A31" s="7">
        <v>22</v>
      </c>
      <c r="B31" s="18"/>
      <c r="C31" s="108"/>
      <c r="D31" s="76"/>
      <c r="E31" s="108"/>
      <c r="F31" s="78"/>
      <c r="G31" s="79"/>
      <c r="H31" s="29" t="s">
        <v>20</v>
      </c>
      <c r="I31" s="29" t="s">
        <v>19</v>
      </c>
      <c r="J31" s="107"/>
      <c r="K31" s="109"/>
      <c r="L31" s="32">
        <v>0</v>
      </c>
      <c r="M31" s="32"/>
      <c r="N31" s="109"/>
      <c r="O31" s="57">
        <f t="shared" si="0"/>
        <v>0</v>
      </c>
      <c r="P31" s="25"/>
      <c r="Q31" s="110"/>
      <c r="R31" s="21">
        <v>0</v>
      </c>
      <c r="S31" s="2"/>
    </row>
    <row r="32" spans="1:19" s="9" customFormat="1" x14ac:dyDescent="0.2">
      <c r="A32" s="7">
        <v>23</v>
      </c>
      <c r="B32" s="18"/>
      <c r="C32" s="108"/>
      <c r="D32" s="76"/>
      <c r="E32" s="108"/>
      <c r="F32" s="78"/>
      <c r="G32" s="79"/>
      <c r="H32" s="29" t="s">
        <v>20</v>
      </c>
      <c r="I32" s="29" t="s">
        <v>19</v>
      </c>
      <c r="J32" s="107"/>
      <c r="K32" s="109"/>
      <c r="L32" s="32">
        <v>0</v>
      </c>
      <c r="M32" s="32"/>
      <c r="N32" s="109"/>
      <c r="O32" s="57">
        <f t="shared" si="0"/>
        <v>0</v>
      </c>
      <c r="P32" s="25"/>
      <c r="Q32" s="110"/>
      <c r="R32" s="21">
        <v>0</v>
      </c>
      <c r="S32" s="2"/>
    </row>
    <row r="33" spans="1:19" s="9" customFormat="1" x14ac:dyDescent="0.2">
      <c r="A33" s="7">
        <v>24</v>
      </c>
      <c r="B33" s="18"/>
      <c r="C33" s="108"/>
      <c r="D33" s="76"/>
      <c r="E33" s="108"/>
      <c r="F33" s="80"/>
      <c r="G33" s="114"/>
      <c r="H33" s="29" t="s">
        <v>20</v>
      </c>
      <c r="I33" s="29" t="s">
        <v>19</v>
      </c>
      <c r="J33" s="107"/>
      <c r="K33" s="109"/>
      <c r="L33" s="32">
        <v>0</v>
      </c>
      <c r="M33" s="32"/>
      <c r="N33" s="109"/>
      <c r="O33" s="57">
        <f t="shared" si="0"/>
        <v>0</v>
      </c>
      <c r="P33" s="25"/>
      <c r="Q33" s="110"/>
      <c r="R33" s="21">
        <v>0</v>
      </c>
      <c r="S33" s="2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  <mergeCell ref="A6:A8"/>
    <mergeCell ref="B6:C6"/>
    <mergeCell ref="D6:G6"/>
    <mergeCell ref="H6:H8"/>
    <mergeCell ref="I6:I8"/>
  </mergeCells>
  <pageMargins left="0.7" right="0.7" top="0.75" bottom="0.75" header="0.3" footer="0.3"/>
</worksheet>
</file>

<file path=xl/worksheets/sheet2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985FCD-ADD2-4624-8C4C-15522D2498AB}">
  <dimension ref="A1:AC33"/>
  <sheetViews>
    <sheetView workbookViewId="0">
      <selection sqref="A1:XFD1048576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/>
      <c r="C10" s="108"/>
      <c r="D10" s="76"/>
      <c r="E10" s="108"/>
      <c r="F10" s="80"/>
      <c r="G10" s="79"/>
      <c r="H10" s="29" t="s">
        <v>20</v>
      </c>
      <c r="I10" s="29" t="s">
        <v>19</v>
      </c>
      <c r="J10" s="107"/>
      <c r="K10" s="109"/>
      <c r="L10" s="32">
        <v>0</v>
      </c>
      <c r="M10" s="32"/>
      <c r="N10" s="109"/>
      <c r="O10" s="57">
        <f t="shared" ref="O10:O33" si="0">G10</f>
        <v>0</v>
      </c>
      <c r="P10" s="25"/>
      <c r="Q10" s="110"/>
      <c r="R10" s="21">
        <v>0</v>
      </c>
      <c r="S10" s="2"/>
    </row>
    <row r="11" spans="1:29" s="9" customFormat="1" x14ac:dyDescent="0.2">
      <c r="A11" s="7">
        <v>2</v>
      </c>
      <c r="B11" s="18"/>
      <c r="C11" s="108"/>
      <c r="D11" s="76"/>
      <c r="E11" s="108"/>
      <c r="F11" s="78"/>
      <c r="G11" s="79"/>
      <c r="H11" s="29" t="s">
        <v>20</v>
      </c>
      <c r="I11" s="29" t="s">
        <v>19</v>
      </c>
      <c r="J11" s="107"/>
      <c r="K11" s="109"/>
      <c r="L11" s="32">
        <v>0</v>
      </c>
      <c r="M11" s="32"/>
      <c r="N11" s="109"/>
      <c r="O11" s="57">
        <f t="shared" si="0"/>
        <v>0</v>
      </c>
      <c r="P11" s="25"/>
      <c r="Q11" s="110"/>
      <c r="R11" s="21">
        <v>0</v>
      </c>
      <c r="S11" s="2"/>
    </row>
    <row r="12" spans="1:29" s="9" customFormat="1" x14ac:dyDescent="0.2">
      <c r="A12" s="7">
        <v>3</v>
      </c>
      <c r="B12" s="18"/>
      <c r="C12" s="108"/>
      <c r="D12" s="76"/>
      <c r="E12" s="108"/>
      <c r="F12" s="78"/>
      <c r="G12" s="79"/>
      <c r="H12" s="29" t="s">
        <v>20</v>
      </c>
      <c r="I12" s="29" t="s">
        <v>19</v>
      </c>
      <c r="J12" s="107"/>
      <c r="K12" s="109"/>
      <c r="L12" s="32">
        <v>0</v>
      </c>
      <c r="M12" s="32"/>
      <c r="N12" s="109"/>
      <c r="O12" s="57">
        <f t="shared" si="0"/>
        <v>0</v>
      </c>
      <c r="P12" s="25"/>
      <c r="Q12" s="110"/>
      <c r="R12" s="21">
        <v>0</v>
      </c>
      <c r="S12" s="2"/>
    </row>
    <row r="13" spans="1:29" s="9" customFormat="1" x14ac:dyDescent="0.2">
      <c r="A13" s="7">
        <v>4</v>
      </c>
      <c r="B13" s="18"/>
      <c r="C13" s="108"/>
      <c r="D13" s="76"/>
      <c r="E13" s="108"/>
      <c r="F13" s="78"/>
      <c r="G13" s="79"/>
      <c r="H13" s="29" t="s">
        <v>20</v>
      </c>
      <c r="I13" s="29" t="s">
        <v>19</v>
      </c>
      <c r="J13" s="107"/>
      <c r="K13" s="109"/>
      <c r="L13" s="32">
        <v>0</v>
      </c>
      <c r="M13" s="32"/>
      <c r="N13" s="109"/>
      <c r="O13" s="57">
        <f t="shared" si="0"/>
        <v>0</v>
      </c>
      <c r="P13" s="25"/>
      <c r="Q13" s="110"/>
      <c r="R13" s="21">
        <v>0</v>
      </c>
      <c r="S13" s="2"/>
    </row>
    <row r="14" spans="1:29" s="9" customFormat="1" x14ac:dyDescent="0.2">
      <c r="A14" s="7">
        <v>5</v>
      </c>
      <c r="B14" s="18"/>
      <c r="C14" s="108"/>
      <c r="D14" s="76"/>
      <c r="E14" s="108"/>
      <c r="F14" s="78"/>
      <c r="G14" s="79"/>
      <c r="H14" s="29" t="s">
        <v>20</v>
      </c>
      <c r="I14" s="29" t="s">
        <v>19</v>
      </c>
      <c r="J14" s="107"/>
      <c r="K14" s="109"/>
      <c r="L14" s="32">
        <v>0</v>
      </c>
      <c r="M14" s="32"/>
      <c r="N14" s="109"/>
      <c r="O14" s="57">
        <f t="shared" si="0"/>
        <v>0</v>
      </c>
      <c r="P14" s="25"/>
      <c r="Q14" s="110"/>
      <c r="R14" s="21">
        <v>0</v>
      </c>
      <c r="S14" s="2"/>
    </row>
    <row r="15" spans="1:29" s="9" customFormat="1" x14ac:dyDescent="0.2">
      <c r="A15" s="7">
        <v>6</v>
      </c>
      <c r="B15" s="18"/>
      <c r="C15" s="108"/>
      <c r="D15" s="76"/>
      <c r="E15" s="108"/>
      <c r="F15" s="78"/>
      <c r="G15" s="79"/>
      <c r="H15" s="29" t="s">
        <v>20</v>
      </c>
      <c r="I15" s="29" t="s">
        <v>19</v>
      </c>
      <c r="J15" s="107"/>
      <c r="K15" s="109"/>
      <c r="L15" s="32">
        <v>0</v>
      </c>
      <c r="M15" s="32"/>
      <c r="N15" s="109"/>
      <c r="O15" s="57">
        <f t="shared" si="0"/>
        <v>0</v>
      </c>
      <c r="P15" s="25"/>
      <c r="Q15" s="110"/>
      <c r="R15" s="21">
        <v>0</v>
      </c>
      <c r="S15" s="2"/>
    </row>
    <row r="16" spans="1:29" s="9" customFormat="1" x14ac:dyDescent="0.2">
      <c r="A16" s="7">
        <v>7</v>
      </c>
      <c r="B16" s="18"/>
      <c r="C16" s="108"/>
      <c r="D16" s="76"/>
      <c r="E16" s="108"/>
      <c r="F16" s="78"/>
      <c r="G16" s="79"/>
      <c r="H16" s="29" t="s">
        <v>20</v>
      </c>
      <c r="I16" s="29" t="s">
        <v>19</v>
      </c>
      <c r="J16" s="107"/>
      <c r="K16" s="109"/>
      <c r="L16" s="32">
        <v>0</v>
      </c>
      <c r="M16" s="32"/>
      <c r="N16" s="109"/>
      <c r="O16" s="57">
        <f t="shared" si="0"/>
        <v>0</v>
      </c>
      <c r="P16" s="25"/>
      <c r="Q16" s="110"/>
      <c r="R16" s="21">
        <v>0</v>
      </c>
      <c r="S16" s="2"/>
    </row>
    <row r="17" spans="1:19" s="9" customFormat="1" x14ac:dyDescent="0.2">
      <c r="A17" s="7">
        <v>8</v>
      </c>
      <c r="B17" s="18"/>
      <c r="C17" s="108"/>
      <c r="D17" s="76"/>
      <c r="E17" s="108"/>
      <c r="F17" s="78"/>
      <c r="G17" s="79"/>
      <c r="H17" s="29" t="s">
        <v>20</v>
      </c>
      <c r="I17" s="29" t="s">
        <v>19</v>
      </c>
      <c r="J17" s="107"/>
      <c r="K17" s="109"/>
      <c r="L17" s="32">
        <v>0</v>
      </c>
      <c r="M17" s="32"/>
      <c r="N17" s="109"/>
      <c r="O17" s="57">
        <f t="shared" si="0"/>
        <v>0</v>
      </c>
      <c r="P17" s="25"/>
      <c r="Q17" s="110"/>
      <c r="R17" s="21">
        <v>0</v>
      </c>
      <c r="S17" s="2"/>
    </row>
    <row r="18" spans="1:19" s="9" customFormat="1" x14ac:dyDescent="0.2">
      <c r="A18" s="7">
        <v>9</v>
      </c>
      <c r="B18" s="18"/>
      <c r="C18" s="108"/>
      <c r="D18" s="76"/>
      <c r="E18" s="108"/>
      <c r="F18" s="78"/>
      <c r="G18" s="79"/>
      <c r="H18" s="29" t="s">
        <v>20</v>
      </c>
      <c r="I18" s="29" t="s">
        <v>19</v>
      </c>
      <c r="J18" s="107"/>
      <c r="K18" s="109"/>
      <c r="L18" s="32">
        <v>0</v>
      </c>
      <c r="M18" s="32"/>
      <c r="N18" s="109"/>
      <c r="O18" s="57">
        <f t="shared" si="0"/>
        <v>0</v>
      </c>
      <c r="P18" s="25"/>
      <c r="Q18" s="110"/>
      <c r="R18" s="21">
        <v>0</v>
      </c>
      <c r="S18" s="2"/>
    </row>
    <row r="19" spans="1:19" s="9" customFormat="1" x14ac:dyDescent="0.2">
      <c r="A19" s="7">
        <v>10</v>
      </c>
      <c r="B19" s="18"/>
      <c r="C19" s="108"/>
      <c r="D19" s="76"/>
      <c r="E19" s="108"/>
      <c r="F19" s="78"/>
      <c r="G19" s="79"/>
      <c r="H19" s="29" t="s">
        <v>20</v>
      </c>
      <c r="I19" s="29" t="s">
        <v>19</v>
      </c>
      <c r="J19" s="107"/>
      <c r="K19" s="109"/>
      <c r="L19" s="32">
        <v>0</v>
      </c>
      <c r="M19" s="32"/>
      <c r="N19" s="109"/>
      <c r="O19" s="57">
        <f t="shared" si="0"/>
        <v>0</v>
      </c>
      <c r="P19" s="25"/>
      <c r="Q19" s="110"/>
      <c r="R19" s="21">
        <v>0</v>
      </c>
      <c r="S19" s="2"/>
    </row>
    <row r="20" spans="1:19" s="9" customFormat="1" x14ac:dyDescent="0.2">
      <c r="A20" s="7">
        <v>11</v>
      </c>
      <c r="B20" s="18"/>
      <c r="C20" s="108"/>
      <c r="D20" s="76"/>
      <c r="E20" s="108"/>
      <c r="F20" s="78"/>
      <c r="G20" s="79"/>
      <c r="H20" s="29" t="s">
        <v>20</v>
      </c>
      <c r="I20" s="29" t="s">
        <v>19</v>
      </c>
      <c r="J20" s="107"/>
      <c r="K20" s="109"/>
      <c r="L20" s="32">
        <v>0</v>
      </c>
      <c r="M20" s="32"/>
      <c r="N20" s="109"/>
      <c r="O20" s="57">
        <f t="shared" si="0"/>
        <v>0</v>
      </c>
      <c r="P20" s="25"/>
      <c r="Q20" s="110"/>
      <c r="R20" s="21">
        <v>0</v>
      </c>
      <c r="S20" s="2"/>
    </row>
    <row r="21" spans="1:19" s="9" customFormat="1" x14ac:dyDescent="0.2">
      <c r="A21" s="7">
        <v>12</v>
      </c>
      <c r="B21" s="18"/>
      <c r="C21" s="108"/>
      <c r="D21" s="76"/>
      <c r="E21" s="108"/>
      <c r="F21" s="78"/>
      <c r="G21" s="79"/>
      <c r="H21" s="29" t="s">
        <v>20</v>
      </c>
      <c r="I21" s="29" t="s">
        <v>19</v>
      </c>
      <c r="J21" s="107"/>
      <c r="K21" s="109"/>
      <c r="L21" s="32">
        <v>0</v>
      </c>
      <c r="M21" s="32"/>
      <c r="N21" s="109"/>
      <c r="O21" s="57">
        <f t="shared" si="0"/>
        <v>0</v>
      </c>
      <c r="P21" s="25"/>
      <c r="Q21" s="110"/>
      <c r="R21" s="21">
        <v>0</v>
      </c>
      <c r="S21" s="2"/>
    </row>
    <row r="22" spans="1:19" s="9" customFormat="1" x14ac:dyDescent="0.2">
      <c r="A22" s="7">
        <v>13</v>
      </c>
      <c r="B22" s="18"/>
      <c r="C22" s="108"/>
      <c r="D22" s="76"/>
      <c r="E22" s="108"/>
      <c r="F22" s="78"/>
      <c r="G22" s="79"/>
      <c r="H22" s="29" t="s">
        <v>20</v>
      </c>
      <c r="I22" s="29" t="s">
        <v>19</v>
      </c>
      <c r="J22" s="107"/>
      <c r="K22" s="109"/>
      <c r="L22" s="32">
        <v>0</v>
      </c>
      <c r="M22" s="32"/>
      <c r="N22" s="109"/>
      <c r="O22" s="57">
        <f t="shared" si="0"/>
        <v>0</v>
      </c>
      <c r="P22" s="25"/>
      <c r="Q22" s="110"/>
      <c r="R22" s="21">
        <v>0</v>
      </c>
      <c r="S22" s="2"/>
    </row>
    <row r="23" spans="1:19" s="9" customFormat="1" x14ac:dyDescent="0.2">
      <c r="A23" s="7">
        <v>14</v>
      </c>
      <c r="B23" s="18"/>
      <c r="C23" s="108"/>
      <c r="D23" s="76"/>
      <c r="E23" s="108"/>
      <c r="F23" s="78"/>
      <c r="G23" s="79"/>
      <c r="H23" s="29" t="s">
        <v>20</v>
      </c>
      <c r="I23" s="29" t="s">
        <v>19</v>
      </c>
      <c r="J23" s="107"/>
      <c r="K23" s="109"/>
      <c r="L23" s="32">
        <v>0</v>
      </c>
      <c r="M23" s="32"/>
      <c r="N23" s="109"/>
      <c r="O23" s="57">
        <f t="shared" si="0"/>
        <v>0</v>
      </c>
      <c r="P23" s="25"/>
      <c r="Q23" s="110"/>
      <c r="R23" s="21">
        <v>0</v>
      </c>
      <c r="S23" s="2"/>
    </row>
    <row r="24" spans="1:19" s="9" customFormat="1" x14ac:dyDescent="0.2">
      <c r="A24" s="7">
        <v>15</v>
      </c>
      <c r="B24" s="18"/>
      <c r="C24" s="108"/>
      <c r="D24" s="76"/>
      <c r="E24" s="108"/>
      <c r="F24" s="78"/>
      <c r="G24" s="79"/>
      <c r="H24" s="29" t="s">
        <v>20</v>
      </c>
      <c r="I24" s="29" t="s">
        <v>19</v>
      </c>
      <c r="J24" s="107"/>
      <c r="K24" s="109"/>
      <c r="L24" s="32">
        <v>0</v>
      </c>
      <c r="M24" s="32"/>
      <c r="N24" s="109"/>
      <c r="O24" s="57">
        <f t="shared" si="0"/>
        <v>0</v>
      </c>
      <c r="P24" s="25"/>
      <c r="Q24" s="110"/>
      <c r="R24" s="21">
        <v>0</v>
      </c>
      <c r="S24" s="2"/>
    </row>
    <row r="25" spans="1:19" s="9" customFormat="1" x14ac:dyDescent="0.2">
      <c r="A25" s="7">
        <v>16</v>
      </c>
      <c r="B25" s="18"/>
      <c r="C25" s="108"/>
      <c r="D25" s="76"/>
      <c r="E25" s="108"/>
      <c r="F25" s="78"/>
      <c r="G25" s="79"/>
      <c r="H25" s="29" t="s">
        <v>20</v>
      </c>
      <c r="I25" s="29" t="s">
        <v>19</v>
      </c>
      <c r="J25" s="107"/>
      <c r="K25" s="109"/>
      <c r="L25" s="32">
        <v>0</v>
      </c>
      <c r="M25" s="32"/>
      <c r="N25" s="109"/>
      <c r="O25" s="57">
        <f t="shared" si="0"/>
        <v>0</v>
      </c>
      <c r="P25" s="25"/>
      <c r="Q25" s="110"/>
      <c r="R25" s="21">
        <v>0</v>
      </c>
      <c r="S25" s="2"/>
    </row>
    <row r="26" spans="1:19" s="9" customFormat="1" x14ac:dyDescent="0.2">
      <c r="A26" s="7">
        <v>17</v>
      </c>
      <c r="B26" s="18"/>
      <c r="C26" s="108"/>
      <c r="D26" s="76"/>
      <c r="E26" s="108"/>
      <c r="F26" s="78"/>
      <c r="G26" s="79"/>
      <c r="H26" s="29" t="s">
        <v>20</v>
      </c>
      <c r="I26" s="29" t="s">
        <v>19</v>
      </c>
      <c r="J26" s="107"/>
      <c r="K26" s="109"/>
      <c r="L26" s="32">
        <v>0</v>
      </c>
      <c r="M26" s="32"/>
      <c r="N26" s="109"/>
      <c r="O26" s="57">
        <f t="shared" si="0"/>
        <v>0</v>
      </c>
      <c r="P26" s="25"/>
      <c r="Q26" s="110"/>
      <c r="R26" s="21">
        <v>0</v>
      </c>
      <c r="S26" s="2"/>
    </row>
    <row r="27" spans="1:19" s="9" customFormat="1" x14ac:dyDescent="0.2">
      <c r="A27" s="7">
        <v>18</v>
      </c>
      <c r="B27" s="18"/>
      <c r="C27" s="108"/>
      <c r="D27" s="76"/>
      <c r="E27" s="108"/>
      <c r="F27" s="78"/>
      <c r="G27" s="79"/>
      <c r="H27" s="29" t="s">
        <v>20</v>
      </c>
      <c r="I27" s="29" t="s">
        <v>19</v>
      </c>
      <c r="J27" s="107"/>
      <c r="K27" s="109"/>
      <c r="L27" s="32">
        <v>0</v>
      </c>
      <c r="M27" s="32"/>
      <c r="N27" s="109"/>
      <c r="O27" s="57">
        <f t="shared" si="0"/>
        <v>0</v>
      </c>
      <c r="P27" s="25"/>
      <c r="Q27" s="110"/>
      <c r="R27" s="21">
        <v>0</v>
      </c>
      <c r="S27" s="2"/>
    </row>
    <row r="28" spans="1:19" s="9" customFormat="1" x14ac:dyDescent="0.2">
      <c r="A28" s="7">
        <v>19</v>
      </c>
      <c r="B28" s="18"/>
      <c r="C28" s="108"/>
      <c r="D28" s="76"/>
      <c r="E28" s="108"/>
      <c r="F28" s="78"/>
      <c r="G28" s="79"/>
      <c r="H28" s="29" t="s">
        <v>20</v>
      </c>
      <c r="I28" s="29" t="s">
        <v>19</v>
      </c>
      <c r="J28" s="107"/>
      <c r="K28" s="109"/>
      <c r="L28" s="32">
        <v>0</v>
      </c>
      <c r="M28" s="32"/>
      <c r="N28" s="109"/>
      <c r="O28" s="57">
        <f t="shared" si="0"/>
        <v>0</v>
      </c>
      <c r="P28" s="25"/>
      <c r="Q28" s="110"/>
      <c r="R28" s="21">
        <v>0</v>
      </c>
      <c r="S28" s="2"/>
    </row>
    <row r="29" spans="1:19" s="9" customFormat="1" x14ac:dyDescent="0.2">
      <c r="A29" s="7">
        <v>20</v>
      </c>
      <c r="B29" s="18"/>
      <c r="C29" s="108"/>
      <c r="D29" s="76"/>
      <c r="E29" s="108"/>
      <c r="F29" s="78"/>
      <c r="G29" s="79"/>
      <c r="H29" s="29" t="s">
        <v>20</v>
      </c>
      <c r="I29" s="29" t="s">
        <v>19</v>
      </c>
      <c r="J29" s="107"/>
      <c r="K29" s="109"/>
      <c r="L29" s="32">
        <v>0</v>
      </c>
      <c r="M29" s="32"/>
      <c r="N29" s="109"/>
      <c r="O29" s="57">
        <f t="shared" si="0"/>
        <v>0</v>
      </c>
      <c r="P29" s="25"/>
      <c r="Q29" s="110"/>
      <c r="R29" s="21">
        <v>0</v>
      </c>
      <c r="S29" s="2"/>
    </row>
    <row r="30" spans="1:19" s="9" customFormat="1" x14ac:dyDescent="0.2">
      <c r="A30" s="7">
        <v>21</v>
      </c>
      <c r="B30" s="18"/>
      <c r="C30" s="108"/>
      <c r="D30" s="76"/>
      <c r="E30" s="108"/>
      <c r="F30" s="78"/>
      <c r="G30" s="79"/>
      <c r="H30" s="29" t="s">
        <v>20</v>
      </c>
      <c r="I30" s="29" t="s">
        <v>19</v>
      </c>
      <c r="J30" s="107"/>
      <c r="K30" s="109"/>
      <c r="L30" s="32">
        <v>0</v>
      </c>
      <c r="M30" s="32"/>
      <c r="N30" s="109"/>
      <c r="O30" s="57">
        <f t="shared" si="0"/>
        <v>0</v>
      </c>
      <c r="P30" s="25"/>
      <c r="Q30" s="110"/>
      <c r="R30" s="21">
        <v>0</v>
      </c>
      <c r="S30" s="2"/>
    </row>
    <row r="31" spans="1:19" s="9" customFormat="1" x14ac:dyDescent="0.2">
      <c r="A31" s="7">
        <v>22</v>
      </c>
      <c r="B31" s="18"/>
      <c r="C31" s="108"/>
      <c r="D31" s="76"/>
      <c r="E31" s="108"/>
      <c r="F31" s="78"/>
      <c r="G31" s="79"/>
      <c r="H31" s="29" t="s">
        <v>20</v>
      </c>
      <c r="I31" s="29" t="s">
        <v>19</v>
      </c>
      <c r="J31" s="107"/>
      <c r="K31" s="109"/>
      <c r="L31" s="32">
        <v>0</v>
      </c>
      <c r="M31" s="32"/>
      <c r="N31" s="109"/>
      <c r="O31" s="57">
        <f t="shared" si="0"/>
        <v>0</v>
      </c>
      <c r="P31" s="25"/>
      <c r="Q31" s="110"/>
      <c r="R31" s="21">
        <v>0</v>
      </c>
      <c r="S31" s="2"/>
    </row>
    <row r="32" spans="1:19" s="9" customFormat="1" x14ac:dyDescent="0.2">
      <c r="A32" s="7">
        <v>23</v>
      </c>
      <c r="B32" s="18"/>
      <c r="C32" s="108"/>
      <c r="D32" s="76"/>
      <c r="E32" s="108"/>
      <c r="F32" s="78"/>
      <c r="G32" s="79"/>
      <c r="H32" s="29" t="s">
        <v>20</v>
      </c>
      <c r="I32" s="29" t="s">
        <v>19</v>
      </c>
      <c r="J32" s="107"/>
      <c r="K32" s="109"/>
      <c r="L32" s="32">
        <v>0</v>
      </c>
      <c r="M32" s="32"/>
      <c r="N32" s="109"/>
      <c r="O32" s="57">
        <f t="shared" si="0"/>
        <v>0</v>
      </c>
      <c r="P32" s="25"/>
      <c r="Q32" s="110"/>
      <c r="R32" s="21">
        <v>0</v>
      </c>
      <c r="S32" s="2"/>
    </row>
    <row r="33" spans="1:19" s="9" customFormat="1" x14ac:dyDescent="0.2">
      <c r="A33" s="7">
        <v>24</v>
      </c>
      <c r="B33" s="18"/>
      <c r="C33" s="108"/>
      <c r="D33" s="76"/>
      <c r="E33" s="108"/>
      <c r="F33" s="80"/>
      <c r="G33" s="114"/>
      <c r="H33" s="29" t="s">
        <v>20</v>
      </c>
      <c r="I33" s="29" t="s">
        <v>19</v>
      </c>
      <c r="J33" s="107"/>
      <c r="K33" s="109"/>
      <c r="L33" s="32">
        <v>0</v>
      </c>
      <c r="M33" s="32"/>
      <c r="N33" s="109"/>
      <c r="O33" s="57">
        <f t="shared" si="0"/>
        <v>0</v>
      </c>
      <c r="P33" s="25"/>
      <c r="Q33" s="110"/>
      <c r="R33" s="21">
        <v>0</v>
      </c>
      <c r="S33" s="2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  <mergeCell ref="A6:A8"/>
    <mergeCell ref="B6:C6"/>
    <mergeCell ref="D6:G6"/>
    <mergeCell ref="H6:H8"/>
    <mergeCell ref="I6:I8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2:AC16"/>
  <sheetViews>
    <sheetView workbookViewId="0">
      <selection sqref="A1:IV65536"/>
    </sheetView>
  </sheetViews>
  <sheetFormatPr defaultRowHeight="20.100000000000001" customHeight="1" x14ac:dyDescent="0.2"/>
  <cols>
    <col min="1" max="1" width="7.140625" style="10" customWidth="1"/>
    <col min="2" max="2" width="9.7109375" style="6" customWidth="1"/>
    <col min="3" max="3" width="12.42578125" style="6" customWidth="1"/>
    <col min="4" max="4" width="10.85546875" style="6" customWidth="1"/>
    <col min="5" max="5" width="14.28515625" style="6" customWidth="1"/>
    <col min="6" max="6" width="20.140625" style="6" customWidth="1"/>
    <col min="7" max="7" width="12.42578125" style="6" customWidth="1"/>
    <col min="8" max="8" width="9.85546875" style="6" customWidth="1"/>
    <col min="9" max="9" width="15" style="6" customWidth="1"/>
    <col min="10" max="10" width="25.28515625" style="6" customWidth="1"/>
    <col min="11" max="11" width="13.28515625" style="6" customWidth="1"/>
    <col min="12" max="13" width="9.28515625" style="6" customWidth="1"/>
    <col min="14" max="14" width="10.42578125" style="6" customWidth="1"/>
    <col min="15" max="15" width="11.85546875" style="6" customWidth="1"/>
    <col min="16" max="16" width="11.28515625" style="6" customWidth="1"/>
    <col min="17" max="17" width="12.42578125" style="6" customWidth="1"/>
    <col min="18" max="18" width="8.710937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0.100000000000001" customHeight="1" x14ac:dyDescent="0.2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39" customHeight="1" x14ac:dyDescent="0.2">
      <c r="A10" s="7">
        <v>1</v>
      </c>
      <c r="B10" s="18">
        <v>39566</v>
      </c>
      <c r="C10" s="19" t="s">
        <v>348</v>
      </c>
      <c r="D10" s="18">
        <v>3603</v>
      </c>
      <c r="E10" s="19" t="s">
        <v>439</v>
      </c>
      <c r="F10" s="29" t="s">
        <v>331</v>
      </c>
      <c r="G10" s="20">
        <v>1166.2</v>
      </c>
      <c r="H10" s="18" t="s">
        <v>20</v>
      </c>
      <c r="I10" s="18" t="s">
        <v>19</v>
      </c>
      <c r="J10" s="11" t="s">
        <v>440</v>
      </c>
      <c r="K10" s="19"/>
      <c r="L10" s="21">
        <v>0</v>
      </c>
      <c r="M10" s="21">
        <v>3395</v>
      </c>
      <c r="N10" s="19" t="s">
        <v>275</v>
      </c>
      <c r="O10" s="22">
        <f>G10</f>
        <v>1166.2</v>
      </c>
      <c r="P10" s="21">
        <v>4149</v>
      </c>
      <c r="Q10" s="23" t="s">
        <v>438</v>
      </c>
      <c r="R10" s="21">
        <v>0</v>
      </c>
      <c r="S10" s="2"/>
    </row>
    <row r="11" spans="1:29" ht="49.5" hidden="1" customHeight="1" x14ac:dyDescent="0.2">
      <c r="A11" s="13"/>
      <c r="B11" s="14"/>
      <c r="C11" s="15"/>
      <c r="D11" s="15"/>
      <c r="E11" s="15"/>
      <c r="F11" s="29" t="s">
        <v>331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ref="O11:O16" si="0">G11</f>
        <v>0</v>
      </c>
      <c r="P11" s="21"/>
      <c r="Q11" s="12"/>
      <c r="R11" s="21"/>
    </row>
    <row r="12" spans="1:29" ht="29.25" customHeight="1" x14ac:dyDescent="0.2">
      <c r="A12" s="13">
        <v>2</v>
      </c>
      <c r="B12" s="14">
        <v>39566</v>
      </c>
      <c r="C12" s="24" t="s">
        <v>348</v>
      </c>
      <c r="D12" s="14">
        <v>27909</v>
      </c>
      <c r="E12" s="24" t="s">
        <v>439</v>
      </c>
      <c r="F12" s="29" t="s">
        <v>331</v>
      </c>
      <c r="G12" s="14">
        <v>5390</v>
      </c>
      <c r="H12" s="18" t="s">
        <v>20</v>
      </c>
      <c r="I12" s="18" t="s">
        <v>19</v>
      </c>
      <c r="J12" s="18" t="s">
        <v>440</v>
      </c>
      <c r="K12" s="24"/>
      <c r="L12" s="14">
        <v>0</v>
      </c>
      <c r="M12" s="14">
        <v>3394</v>
      </c>
      <c r="N12" s="24" t="s">
        <v>416</v>
      </c>
      <c r="O12" s="22">
        <f t="shared" si="0"/>
        <v>5390</v>
      </c>
      <c r="P12" s="14">
        <v>4149</v>
      </c>
      <c r="Q12" s="24" t="s">
        <v>438</v>
      </c>
      <c r="R12" s="14">
        <v>0</v>
      </c>
    </row>
    <row r="13" spans="1:29" ht="28.5" customHeight="1" x14ac:dyDescent="0.2">
      <c r="A13" s="13">
        <v>3</v>
      </c>
      <c r="B13" s="14">
        <v>40341</v>
      </c>
      <c r="C13" s="24" t="s">
        <v>382</v>
      </c>
      <c r="D13" s="14">
        <v>367</v>
      </c>
      <c r="E13" s="24" t="s">
        <v>382</v>
      </c>
      <c r="F13" s="24" t="s">
        <v>441</v>
      </c>
      <c r="G13" s="14">
        <v>18449.87</v>
      </c>
      <c r="H13" s="18" t="s">
        <v>20</v>
      </c>
      <c r="I13" s="18" t="s">
        <v>19</v>
      </c>
      <c r="J13" s="21" t="s">
        <v>442</v>
      </c>
      <c r="K13" s="24" t="s">
        <v>409</v>
      </c>
      <c r="L13" s="14">
        <v>0</v>
      </c>
      <c r="M13" s="14">
        <v>3398</v>
      </c>
      <c r="N13" s="24" t="s">
        <v>416</v>
      </c>
      <c r="O13" s="22">
        <f t="shared" si="0"/>
        <v>18449.87</v>
      </c>
      <c r="P13" s="14">
        <v>4148</v>
      </c>
      <c r="Q13" s="24" t="s">
        <v>438</v>
      </c>
      <c r="R13" s="14">
        <v>0</v>
      </c>
    </row>
    <row r="14" spans="1:29" ht="30" customHeight="1" x14ac:dyDescent="0.2">
      <c r="A14" s="13">
        <v>4</v>
      </c>
      <c r="B14" s="14">
        <v>39324</v>
      </c>
      <c r="C14" s="24" t="s">
        <v>324</v>
      </c>
      <c r="D14" s="14">
        <v>22005197</v>
      </c>
      <c r="E14" s="24" t="s">
        <v>242</v>
      </c>
      <c r="F14" s="24" t="s">
        <v>317</v>
      </c>
      <c r="G14" s="14">
        <v>2613.89</v>
      </c>
      <c r="H14" s="18" t="s">
        <v>20</v>
      </c>
      <c r="I14" s="18" t="s">
        <v>19</v>
      </c>
      <c r="J14" s="38" t="s">
        <v>443</v>
      </c>
      <c r="K14" s="24" t="s">
        <v>342</v>
      </c>
      <c r="L14" s="14">
        <v>0</v>
      </c>
      <c r="M14" s="14">
        <v>3413</v>
      </c>
      <c r="N14" s="24" t="s">
        <v>416</v>
      </c>
      <c r="O14" s="22">
        <f t="shared" si="0"/>
        <v>2613.89</v>
      </c>
      <c r="P14" s="14">
        <v>4147</v>
      </c>
      <c r="Q14" s="24" t="s">
        <v>438</v>
      </c>
      <c r="R14" s="14">
        <v>0</v>
      </c>
    </row>
    <row r="15" spans="1:29" ht="28.5" customHeight="1" x14ac:dyDescent="0.2">
      <c r="A15" s="13">
        <v>5</v>
      </c>
      <c r="B15" s="14">
        <v>4086</v>
      </c>
      <c r="C15" s="24" t="s">
        <v>416</v>
      </c>
      <c r="D15" s="14">
        <v>2429</v>
      </c>
      <c r="E15" s="24" t="s">
        <v>114</v>
      </c>
      <c r="F15" s="24" t="s">
        <v>444</v>
      </c>
      <c r="G15" s="14">
        <v>3990</v>
      </c>
      <c r="H15" s="18" t="s">
        <v>20</v>
      </c>
      <c r="I15" s="18" t="s">
        <v>19</v>
      </c>
      <c r="J15" s="11" t="s">
        <v>445</v>
      </c>
      <c r="K15" s="24" t="s">
        <v>416</v>
      </c>
      <c r="L15" s="14">
        <v>0</v>
      </c>
      <c r="M15" s="14">
        <v>3397</v>
      </c>
      <c r="N15" s="24" t="s">
        <v>416</v>
      </c>
      <c r="O15" s="22">
        <f t="shared" si="0"/>
        <v>3990</v>
      </c>
      <c r="P15" s="14">
        <v>4145</v>
      </c>
      <c r="Q15" s="24" t="s">
        <v>438</v>
      </c>
      <c r="R15" s="14">
        <v>0</v>
      </c>
    </row>
    <row r="16" spans="1:29" ht="26.25" customHeight="1" x14ac:dyDescent="0.2">
      <c r="A16" s="13">
        <v>6</v>
      </c>
      <c r="B16" s="14">
        <v>4085</v>
      </c>
      <c r="C16" s="24" t="s">
        <v>416</v>
      </c>
      <c r="D16" s="14">
        <v>2430</v>
      </c>
      <c r="E16" s="24" t="s">
        <v>114</v>
      </c>
      <c r="F16" s="24" t="s">
        <v>444</v>
      </c>
      <c r="G16" s="14">
        <v>3990</v>
      </c>
      <c r="H16" s="18" t="s">
        <v>20</v>
      </c>
      <c r="I16" s="18" t="s">
        <v>19</v>
      </c>
      <c r="J16" s="11" t="s">
        <v>446</v>
      </c>
      <c r="K16" s="24" t="s">
        <v>416</v>
      </c>
      <c r="L16" s="14">
        <v>0</v>
      </c>
      <c r="M16" s="14">
        <v>3396</v>
      </c>
      <c r="N16" s="24" t="s">
        <v>416</v>
      </c>
      <c r="O16" s="22">
        <f t="shared" si="0"/>
        <v>3990</v>
      </c>
      <c r="P16" s="14">
        <v>4145</v>
      </c>
      <c r="Q16" s="24" t="s">
        <v>438</v>
      </c>
      <c r="R16" s="14">
        <v>0</v>
      </c>
    </row>
  </sheetData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honeticPr fontId="10" type="noConversion"/>
  <pageMargins left="0.7" right="0.7" top="0.75" bottom="0.75" header="0.3" footer="0.3"/>
</worksheet>
</file>

<file path=xl/worksheets/sheet2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E06666-F25E-4B30-A0A7-3AE94F1BF482}">
  <dimension ref="A1:AC33"/>
  <sheetViews>
    <sheetView workbookViewId="0">
      <selection sqref="A1:XFD1048576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/>
      <c r="C10" s="108"/>
      <c r="D10" s="76"/>
      <c r="E10" s="108"/>
      <c r="F10" s="80"/>
      <c r="G10" s="79"/>
      <c r="H10" s="29" t="s">
        <v>20</v>
      </c>
      <c r="I10" s="29" t="s">
        <v>19</v>
      </c>
      <c r="J10" s="107"/>
      <c r="K10" s="109"/>
      <c r="L10" s="32">
        <v>0</v>
      </c>
      <c r="M10" s="32"/>
      <c r="N10" s="109"/>
      <c r="O10" s="57">
        <f t="shared" ref="O10:O33" si="0">G10</f>
        <v>0</v>
      </c>
      <c r="P10" s="25"/>
      <c r="Q10" s="110"/>
      <c r="R10" s="21">
        <v>0</v>
      </c>
      <c r="S10" s="2"/>
    </row>
    <row r="11" spans="1:29" s="9" customFormat="1" x14ac:dyDescent="0.2">
      <c r="A11" s="7">
        <v>2</v>
      </c>
      <c r="B11" s="18"/>
      <c r="C11" s="108"/>
      <c r="D11" s="76"/>
      <c r="E11" s="108"/>
      <c r="F11" s="78"/>
      <c r="G11" s="79"/>
      <c r="H11" s="29" t="s">
        <v>20</v>
      </c>
      <c r="I11" s="29" t="s">
        <v>19</v>
      </c>
      <c r="J11" s="107"/>
      <c r="K11" s="109"/>
      <c r="L11" s="32">
        <v>0</v>
      </c>
      <c r="M11" s="32"/>
      <c r="N11" s="109"/>
      <c r="O11" s="57">
        <f t="shared" si="0"/>
        <v>0</v>
      </c>
      <c r="P11" s="25"/>
      <c r="Q11" s="110"/>
      <c r="R11" s="21">
        <v>0</v>
      </c>
      <c r="S11" s="2"/>
    </row>
    <row r="12" spans="1:29" s="9" customFormat="1" x14ac:dyDescent="0.2">
      <c r="A12" s="7">
        <v>3</v>
      </c>
      <c r="B12" s="18"/>
      <c r="C12" s="108"/>
      <c r="D12" s="76"/>
      <c r="E12" s="108"/>
      <c r="F12" s="78"/>
      <c r="G12" s="79"/>
      <c r="H12" s="29" t="s">
        <v>20</v>
      </c>
      <c r="I12" s="29" t="s">
        <v>19</v>
      </c>
      <c r="J12" s="107"/>
      <c r="K12" s="109"/>
      <c r="L12" s="32">
        <v>0</v>
      </c>
      <c r="M12" s="32"/>
      <c r="N12" s="109"/>
      <c r="O12" s="57">
        <f t="shared" si="0"/>
        <v>0</v>
      </c>
      <c r="P12" s="25"/>
      <c r="Q12" s="110"/>
      <c r="R12" s="21">
        <v>0</v>
      </c>
      <c r="S12" s="2"/>
    </row>
    <row r="13" spans="1:29" s="9" customFormat="1" x14ac:dyDescent="0.2">
      <c r="A13" s="7">
        <v>4</v>
      </c>
      <c r="B13" s="18"/>
      <c r="C13" s="108"/>
      <c r="D13" s="76"/>
      <c r="E13" s="108"/>
      <c r="F13" s="78"/>
      <c r="G13" s="79"/>
      <c r="H13" s="29" t="s">
        <v>20</v>
      </c>
      <c r="I13" s="29" t="s">
        <v>19</v>
      </c>
      <c r="J13" s="107"/>
      <c r="K13" s="109"/>
      <c r="L13" s="32">
        <v>0</v>
      </c>
      <c r="M13" s="32"/>
      <c r="N13" s="109"/>
      <c r="O13" s="57">
        <f t="shared" si="0"/>
        <v>0</v>
      </c>
      <c r="P13" s="25"/>
      <c r="Q13" s="110"/>
      <c r="R13" s="21">
        <v>0</v>
      </c>
      <c r="S13" s="2"/>
    </row>
    <row r="14" spans="1:29" s="9" customFormat="1" x14ac:dyDescent="0.2">
      <c r="A14" s="7">
        <v>5</v>
      </c>
      <c r="B14" s="18"/>
      <c r="C14" s="108"/>
      <c r="D14" s="76"/>
      <c r="E14" s="108"/>
      <c r="F14" s="78"/>
      <c r="G14" s="79"/>
      <c r="H14" s="29" t="s">
        <v>20</v>
      </c>
      <c r="I14" s="29" t="s">
        <v>19</v>
      </c>
      <c r="J14" s="107"/>
      <c r="K14" s="109"/>
      <c r="L14" s="32">
        <v>0</v>
      </c>
      <c r="M14" s="32"/>
      <c r="N14" s="109"/>
      <c r="O14" s="57">
        <f t="shared" si="0"/>
        <v>0</v>
      </c>
      <c r="P14" s="25"/>
      <c r="Q14" s="110"/>
      <c r="R14" s="21">
        <v>0</v>
      </c>
      <c r="S14" s="2"/>
    </row>
    <row r="15" spans="1:29" s="9" customFormat="1" x14ac:dyDescent="0.2">
      <c r="A15" s="7">
        <v>6</v>
      </c>
      <c r="B15" s="18"/>
      <c r="C15" s="108"/>
      <c r="D15" s="76"/>
      <c r="E15" s="108"/>
      <c r="F15" s="78"/>
      <c r="G15" s="79"/>
      <c r="H15" s="29" t="s">
        <v>20</v>
      </c>
      <c r="I15" s="29" t="s">
        <v>19</v>
      </c>
      <c r="J15" s="107"/>
      <c r="K15" s="109"/>
      <c r="L15" s="32">
        <v>0</v>
      </c>
      <c r="M15" s="32"/>
      <c r="N15" s="109"/>
      <c r="O15" s="57">
        <f t="shared" si="0"/>
        <v>0</v>
      </c>
      <c r="P15" s="25"/>
      <c r="Q15" s="110"/>
      <c r="R15" s="21">
        <v>0</v>
      </c>
      <c r="S15" s="2"/>
    </row>
    <row r="16" spans="1:29" s="9" customFormat="1" x14ac:dyDescent="0.2">
      <c r="A16" s="7">
        <v>7</v>
      </c>
      <c r="B16" s="18"/>
      <c r="C16" s="108"/>
      <c r="D16" s="76"/>
      <c r="E16" s="108"/>
      <c r="F16" s="78"/>
      <c r="G16" s="79"/>
      <c r="H16" s="29" t="s">
        <v>20</v>
      </c>
      <c r="I16" s="29" t="s">
        <v>19</v>
      </c>
      <c r="J16" s="107"/>
      <c r="K16" s="109"/>
      <c r="L16" s="32">
        <v>0</v>
      </c>
      <c r="M16" s="32"/>
      <c r="N16" s="109"/>
      <c r="O16" s="57">
        <f t="shared" si="0"/>
        <v>0</v>
      </c>
      <c r="P16" s="25"/>
      <c r="Q16" s="110"/>
      <c r="R16" s="21">
        <v>0</v>
      </c>
      <c r="S16" s="2"/>
    </row>
    <row r="17" spans="1:19" s="9" customFormat="1" x14ac:dyDescent="0.2">
      <c r="A17" s="7">
        <v>8</v>
      </c>
      <c r="B17" s="18"/>
      <c r="C17" s="108"/>
      <c r="D17" s="76"/>
      <c r="E17" s="108"/>
      <c r="F17" s="78"/>
      <c r="G17" s="79"/>
      <c r="H17" s="29" t="s">
        <v>20</v>
      </c>
      <c r="I17" s="29" t="s">
        <v>19</v>
      </c>
      <c r="J17" s="107"/>
      <c r="K17" s="109"/>
      <c r="L17" s="32">
        <v>0</v>
      </c>
      <c r="M17" s="32"/>
      <c r="N17" s="109"/>
      <c r="O17" s="57">
        <f t="shared" si="0"/>
        <v>0</v>
      </c>
      <c r="P17" s="25"/>
      <c r="Q17" s="110"/>
      <c r="R17" s="21">
        <v>0</v>
      </c>
      <c r="S17" s="2"/>
    </row>
    <row r="18" spans="1:19" s="9" customFormat="1" x14ac:dyDescent="0.2">
      <c r="A18" s="7">
        <v>9</v>
      </c>
      <c r="B18" s="18"/>
      <c r="C18" s="108"/>
      <c r="D18" s="76"/>
      <c r="E18" s="108"/>
      <c r="F18" s="78"/>
      <c r="G18" s="79"/>
      <c r="H18" s="29" t="s">
        <v>20</v>
      </c>
      <c r="I18" s="29" t="s">
        <v>19</v>
      </c>
      <c r="J18" s="107"/>
      <c r="K18" s="109"/>
      <c r="L18" s="32">
        <v>0</v>
      </c>
      <c r="M18" s="32"/>
      <c r="N18" s="109"/>
      <c r="O18" s="57">
        <f t="shared" si="0"/>
        <v>0</v>
      </c>
      <c r="P18" s="25"/>
      <c r="Q18" s="110"/>
      <c r="R18" s="21">
        <v>0</v>
      </c>
      <c r="S18" s="2"/>
    </row>
    <row r="19" spans="1:19" s="9" customFormat="1" x14ac:dyDescent="0.2">
      <c r="A19" s="7">
        <v>10</v>
      </c>
      <c r="B19" s="18"/>
      <c r="C19" s="108"/>
      <c r="D19" s="76"/>
      <c r="E19" s="108"/>
      <c r="F19" s="78"/>
      <c r="G19" s="79"/>
      <c r="H19" s="29" t="s">
        <v>20</v>
      </c>
      <c r="I19" s="29" t="s">
        <v>19</v>
      </c>
      <c r="J19" s="107"/>
      <c r="K19" s="109"/>
      <c r="L19" s="32">
        <v>0</v>
      </c>
      <c r="M19" s="32"/>
      <c r="N19" s="109"/>
      <c r="O19" s="57">
        <f t="shared" si="0"/>
        <v>0</v>
      </c>
      <c r="P19" s="25"/>
      <c r="Q19" s="110"/>
      <c r="R19" s="21">
        <v>0</v>
      </c>
      <c r="S19" s="2"/>
    </row>
    <row r="20" spans="1:19" s="9" customFormat="1" x14ac:dyDescent="0.2">
      <c r="A20" s="7">
        <v>11</v>
      </c>
      <c r="B20" s="18"/>
      <c r="C20" s="108"/>
      <c r="D20" s="76"/>
      <c r="E20" s="108"/>
      <c r="F20" s="78"/>
      <c r="G20" s="79"/>
      <c r="H20" s="29" t="s">
        <v>20</v>
      </c>
      <c r="I20" s="29" t="s">
        <v>19</v>
      </c>
      <c r="J20" s="107"/>
      <c r="K20" s="109"/>
      <c r="L20" s="32">
        <v>0</v>
      </c>
      <c r="M20" s="32"/>
      <c r="N20" s="109"/>
      <c r="O20" s="57">
        <f t="shared" si="0"/>
        <v>0</v>
      </c>
      <c r="P20" s="25"/>
      <c r="Q20" s="110"/>
      <c r="R20" s="21">
        <v>0</v>
      </c>
      <c r="S20" s="2"/>
    </row>
    <row r="21" spans="1:19" s="9" customFormat="1" x14ac:dyDescent="0.2">
      <c r="A21" s="7">
        <v>12</v>
      </c>
      <c r="B21" s="18"/>
      <c r="C21" s="108"/>
      <c r="D21" s="76"/>
      <c r="E21" s="108"/>
      <c r="F21" s="78"/>
      <c r="G21" s="79"/>
      <c r="H21" s="29" t="s">
        <v>20</v>
      </c>
      <c r="I21" s="29" t="s">
        <v>19</v>
      </c>
      <c r="J21" s="107"/>
      <c r="K21" s="109"/>
      <c r="L21" s="32">
        <v>0</v>
      </c>
      <c r="M21" s="32"/>
      <c r="N21" s="109"/>
      <c r="O21" s="57">
        <f t="shared" si="0"/>
        <v>0</v>
      </c>
      <c r="P21" s="25"/>
      <c r="Q21" s="110"/>
      <c r="R21" s="21">
        <v>0</v>
      </c>
      <c r="S21" s="2"/>
    </row>
    <row r="22" spans="1:19" s="9" customFormat="1" x14ac:dyDescent="0.2">
      <c r="A22" s="7">
        <v>13</v>
      </c>
      <c r="B22" s="18"/>
      <c r="C22" s="108"/>
      <c r="D22" s="76"/>
      <c r="E22" s="108"/>
      <c r="F22" s="78"/>
      <c r="G22" s="79"/>
      <c r="H22" s="29" t="s">
        <v>20</v>
      </c>
      <c r="I22" s="29" t="s">
        <v>19</v>
      </c>
      <c r="J22" s="107"/>
      <c r="K22" s="109"/>
      <c r="L22" s="32">
        <v>0</v>
      </c>
      <c r="M22" s="32"/>
      <c r="N22" s="109"/>
      <c r="O22" s="57">
        <f t="shared" si="0"/>
        <v>0</v>
      </c>
      <c r="P22" s="25"/>
      <c r="Q22" s="110"/>
      <c r="R22" s="21">
        <v>0</v>
      </c>
      <c r="S22" s="2"/>
    </row>
    <row r="23" spans="1:19" s="9" customFormat="1" x14ac:dyDescent="0.2">
      <c r="A23" s="7">
        <v>14</v>
      </c>
      <c r="B23" s="18"/>
      <c r="C23" s="108"/>
      <c r="D23" s="76"/>
      <c r="E23" s="108"/>
      <c r="F23" s="78"/>
      <c r="G23" s="79"/>
      <c r="H23" s="29" t="s">
        <v>20</v>
      </c>
      <c r="I23" s="29" t="s">
        <v>19</v>
      </c>
      <c r="J23" s="107"/>
      <c r="K23" s="109"/>
      <c r="L23" s="32">
        <v>0</v>
      </c>
      <c r="M23" s="32"/>
      <c r="N23" s="109"/>
      <c r="O23" s="57">
        <f t="shared" si="0"/>
        <v>0</v>
      </c>
      <c r="P23" s="25"/>
      <c r="Q23" s="110"/>
      <c r="R23" s="21">
        <v>0</v>
      </c>
      <c r="S23" s="2"/>
    </row>
    <row r="24" spans="1:19" s="9" customFormat="1" x14ac:dyDescent="0.2">
      <c r="A24" s="7">
        <v>15</v>
      </c>
      <c r="B24" s="18"/>
      <c r="C24" s="108"/>
      <c r="D24" s="76"/>
      <c r="E24" s="108"/>
      <c r="F24" s="78"/>
      <c r="G24" s="79"/>
      <c r="H24" s="29" t="s">
        <v>20</v>
      </c>
      <c r="I24" s="29" t="s">
        <v>19</v>
      </c>
      <c r="J24" s="107"/>
      <c r="K24" s="109"/>
      <c r="L24" s="32">
        <v>0</v>
      </c>
      <c r="M24" s="32"/>
      <c r="N24" s="109"/>
      <c r="O24" s="57">
        <f t="shared" si="0"/>
        <v>0</v>
      </c>
      <c r="P24" s="25"/>
      <c r="Q24" s="110"/>
      <c r="R24" s="21">
        <v>0</v>
      </c>
      <c r="S24" s="2"/>
    </row>
    <row r="25" spans="1:19" s="9" customFormat="1" x14ac:dyDescent="0.2">
      <c r="A25" s="7">
        <v>16</v>
      </c>
      <c r="B25" s="18"/>
      <c r="C25" s="108"/>
      <c r="D25" s="76"/>
      <c r="E25" s="108"/>
      <c r="F25" s="78"/>
      <c r="G25" s="79"/>
      <c r="H25" s="29" t="s">
        <v>20</v>
      </c>
      <c r="I25" s="29" t="s">
        <v>19</v>
      </c>
      <c r="J25" s="107"/>
      <c r="K25" s="109"/>
      <c r="L25" s="32">
        <v>0</v>
      </c>
      <c r="M25" s="32"/>
      <c r="N25" s="109"/>
      <c r="O25" s="57">
        <f t="shared" si="0"/>
        <v>0</v>
      </c>
      <c r="P25" s="25"/>
      <c r="Q25" s="110"/>
      <c r="R25" s="21">
        <v>0</v>
      </c>
      <c r="S25" s="2"/>
    </row>
    <row r="26" spans="1:19" s="9" customFormat="1" x14ac:dyDescent="0.2">
      <c r="A26" s="7">
        <v>17</v>
      </c>
      <c r="B26" s="18"/>
      <c r="C26" s="108"/>
      <c r="D26" s="76"/>
      <c r="E26" s="108"/>
      <c r="F26" s="78"/>
      <c r="G26" s="79"/>
      <c r="H26" s="29" t="s">
        <v>20</v>
      </c>
      <c r="I26" s="29" t="s">
        <v>19</v>
      </c>
      <c r="J26" s="107"/>
      <c r="K26" s="109"/>
      <c r="L26" s="32">
        <v>0</v>
      </c>
      <c r="M26" s="32"/>
      <c r="N26" s="109"/>
      <c r="O26" s="57">
        <f t="shared" si="0"/>
        <v>0</v>
      </c>
      <c r="P26" s="25"/>
      <c r="Q26" s="110"/>
      <c r="R26" s="21">
        <v>0</v>
      </c>
      <c r="S26" s="2"/>
    </row>
    <row r="27" spans="1:19" s="9" customFormat="1" x14ac:dyDescent="0.2">
      <c r="A27" s="7">
        <v>18</v>
      </c>
      <c r="B27" s="18"/>
      <c r="C27" s="108"/>
      <c r="D27" s="76"/>
      <c r="E27" s="108"/>
      <c r="F27" s="78"/>
      <c r="G27" s="79"/>
      <c r="H27" s="29" t="s">
        <v>20</v>
      </c>
      <c r="I27" s="29" t="s">
        <v>19</v>
      </c>
      <c r="J27" s="107"/>
      <c r="K27" s="109"/>
      <c r="L27" s="32">
        <v>0</v>
      </c>
      <c r="M27" s="32"/>
      <c r="N27" s="109"/>
      <c r="O27" s="57">
        <f t="shared" si="0"/>
        <v>0</v>
      </c>
      <c r="P27" s="25"/>
      <c r="Q27" s="110"/>
      <c r="R27" s="21">
        <v>0</v>
      </c>
      <c r="S27" s="2"/>
    </row>
    <row r="28" spans="1:19" s="9" customFormat="1" x14ac:dyDescent="0.2">
      <c r="A28" s="7">
        <v>19</v>
      </c>
      <c r="B28" s="18"/>
      <c r="C28" s="108"/>
      <c r="D28" s="76"/>
      <c r="E28" s="108"/>
      <c r="F28" s="78"/>
      <c r="G28" s="79"/>
      <c r="H28" s="29" t="s">
        <v>20</v>
      </c>
      <c r="I28" s="29" t="s">
        <v>19</v>
      </c>
      <c r="J28" s="107"/>
      <c r="K28" s="109"/>
      <c r="L28" s="32">
        <v>0</v>
      </c>
      <c r="M28" s="32"/>
      <c r="N28" s="109"/>
      <c r="O28" s="57">
        <f t="shared" si="0"/>
        <v>0</v>
      </c>
      <c r="P28" s="25"/>
      <c r="Q28" s="110"/>
      <c r="R28" s="21">
        <v>0</v>
      </c>
      <c r="S28" s="2"/>
    </row>
    <row r="29" spans="1:19" s="9" customFormat="1" x14ac:dyDescent="0.2">
      <c r="A29" s="7">
        <v>20</v>
      </c>
      <c r="B29" s="18"/>
      <c r="C29" s="108"/>
      <c r="D29" s="76"/>
      <c r="E29" s="108"/>
      <c r="F29" s="78"/>
      <c r="G29" s="79"/>
      <c r="H29" s="29" t="s">
        <v>20</v>
      </c>
      <c r="I29" s="29" t="s">
        <v>19</v>
      </c>
      <c r="J29" s="107"/>
      <c r="K29" s="109"/>
      <c r="L29" s="32">
        <v>0</v>
      </c>
      <c r="M29" s="32"/>
      <c r="N29" s="109"/>
      <c r="O29" s="57">
        <f t="shared" si="0"/>
        <v>0</v>
      </c>
      <c r="P29" s="25"/>
      <c r="Q29" s="110"/>
      <c r="R29" s="21">
        <v>0</v>
      </c>
      <c r="S29" s="2"/>
    </row>
    <row r="30" spans="1:19" s="9" customFormat="1" x14ac:dyDescent="0.2">
      <c r="A30" s="7">
        <v>21</v>
      </c>
      <c r="B30" s="18"/>
      <c r="C30" s="108"/>
      <c r="D30" s="76"/>
      <c r="E30" s="108"/>
      <c r="F30" s="78"/>
      <c r="G30" s="79"/>
      <c r="H30" s="29" t="s">
        <v>20</v>
      </c>
      <c r="I30" s="29" t="s">
        <v>19</v>
      </c>
      <c r="J30" s="107"/>
      <c r="K30" s="109"/>
      <c r="L30" s="32">
        <v>0</v>
      </c>
      <c r="M30" s="32"/>
      <c r="N30" s="109"/>
      <c r="O30" s="57">
        <f t="shared" si="0"/>
        <v>0</v>
      </c>
      <c r="P30" s="25"/>
      <c r="Q30" s="110"/>
      <c r="R30" s="21">
        <v>0</v>
      </c>
      <c r="S30" s="2"/>
    </row>
    <row r="31" spans="1:19" s="9" customFormat="1" x14ac:dyDescent="0.2">
      <c r="A31" s="7">
        <v>22</v>
      </c>
      <c r="B31" s="18"/>
      <c r="C31" s="108"/>
      <c r="D31" s="76"/>
      <c r="E31" s="108"/>
      <c r="F31" s="78"/>
      <c r="G31" s="79"/>
      <c r="H31" s="29" t="s">
        <v>20</v>
      </c>
      <c r="I31" s="29" t="s">
        <v>19</v>
      </c>
      <c r="J31" s="107"/>
      <c r="K31" s="109"/>
      <c r="L31" s="32">
        <v>0</v>
      </c>
      <c r="M31" s="32"/>
      <c r="N31" s="109"/>
      <c r="O31" s="57">
        <f t="shared" si="0"/>
        <v>0</v>
      </c>
      <c r="P31" s="25"/>
      <c r="Q31" s="110"/>
      <c r="R31" s="21">
        <v>0</v>
      </c>
      <c r="S31" s="2"/>
    </row>
    <row r="32" spans="1:19" s="9" customFormat="1" x14ac:dyDescent="0.2">
      <c r="A32" s="7">
        <v>23</v>
      </c>
      <c r="B32" s="18"/>
      <c r="C32" s="108"/>
      <c r="D32" s="76"/>
      <c r="E32" s="108"/>
      <c r="F32" s="78"/>
      <c r="G32" s="79"/>
      <c r="H32" s="29" t="s">
        <v>20</v>
      </c>
      <c r="I32" s="29" t="s">
        <v>19</v>
      </c>
      <c r="J32" s="107"/>
      <c r="K32" s="109"/>
      <c r="L32" s="32">
        <v>0</v>
      </c>
      <c r="M32" s="32"/>
      <c r="N32" s="109"/>
      <c r="O32" s="57">
        <f t="shared" si="0"/>
        <v>0</v>
      </c>
      <c r="P32" s="25"/>
      <c r="Q32" s="110"/>
      <c r="R32" s="21">
        <v>0</v>
      </c>
      <c r="S32" s="2"/>
    </row>
    <row r="33" spans="1:19" s="9" customFormat="1" x14ac:dyDescent="0.2">
      <c r="A33" s="7">
        <v>24</v>
      </c>
      <c r="B33" s="18"/>
      <c r="C33" s="108"/>
      <c r="D33" s="76"/>
      <c r="E33" s="108"/>
      <c r="F33" s="80"/>
      <c r="G33" s="114"/>
      <c r="H33" s="29" t="s">
        <v>20</v>
      </c>
      <c r="I33" s="29" t="s">
        <v>19</v>
      </c>
      <c r="J33" s="107"/>
      <c r="K33" s="109"/>
      <c r="L33" s="32">
        <v>0</v>
      </c>
      <c r="M33" s="32"/>
      <c r="N33" s="109"/>
      <c r="O33" s="57">
        <f t="shared" si="0"/>
        <v>0</v>
      </c>
      <c r="P33" s="25"/>
      <c r="Q33" s="110"/>
      <c r="R33" s="21">
        <v>0</v>
      </c>
      <c r="S33" s="2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  <mergeCell ref="A6:A8"/>
    <mergeCell ref="B6:C6"/>
    <mergeCell ref="D6:G6"/>
    <mergeCell ref="H6:H8"/>
    <mergeCell ref="I6:I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C16"/>
  <sheetViews>
    <sheetView workbookViewId="0">
      <selection sqref="A1:IV65536"/>
    </sheetView>
  </sheetViews>
  <sheetFormatPr defaultRowHeight="20.100000000000001" customHeight="1" x14ac:dyDescent="0.2"/>
  <cols>
    <col min="1" max="1" width="4.5703125" style="10" customWidth="1"/>
    <col min="2" max="2" width="9.7109375" style="6" customWidth="1"/>
    <col min="3" max="3" width="12.42578125" style="6" customWidth="1"/>
    <col min="4" max="4" width="10.85546875" style="6" customWidth="1"/>
    <col min="5" max="5" width="14.28515625" style="6" customWidth="1"/>
    <col min="6" max="6" width="20.140625" style="6" customWidth="1"/>
    <col min="7" max="7" width="12.42578125" style="6" customWidth="1"/>
    <col min="8" max="8" width="9.85546875" style="6" customWidth="1"/>
    <col min="9" max="9" width="15" style="6" customWidth="1"/>
    <col min="10" max="10" width="25.28515625" style="6" customWidth="1"/>
    <col min="11" max="11" width="13.28515625" style="6" customWidth="1"/>
    <col min="12" max="13" width="9.28515625" style="6" customWidth="1"/>
    <col min="14" max="14" width="10.42578125" style="6" customWidth="1"/>
    <col min="15" max="15" width="11.85546875" style="6" customWidth="1"/>
    <col min="16" max="16" width="11.28515625" style="6" customWidth="1"/>
    <col min="17" max="17" width="12.42578125" style="6" customWidth="1"/>
    <col min="18" max="18" width="8.710937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0.100000000000001" customHeight="1" x14ac:dyDescent="0.2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33" customHeight="1" x14ac:dyDescent="0.2">
      <c r="A10" s="27">
        <v>1</v>
      </c>
      <c r="B10" s="18">
        <v>32829</v>
      </c>
      <c r="C10" s="19" t="s">
        <v>42</v>
      </c>
      <c r="D10" s="18">
        <v>2931</v>
      </c>
      <c r="E10" s="19" t="s">
        <v>48</v>
      </c>
      <c r="F10" s="18" t="s">
        <v>50</v>
      </c>
      <c r="G10" s="20">
        <v>346.29</v>
      </c>
      <c r="H10" s="18" t="s">
        <v>20</v>
      </c>
      <c r="I10" s="18" t="s">
        <v>19</v>
      </c>
      <c r="J10" s="18" t="s">
        <v>51</v>
      </c>
      <c r="K10" s="19" t="s">
        <v>49</v>
      </c>
      <c r="L10" s="21">
        <v>0</v>
      </c>
      <c r="M10" s="21">
        <v>2800</v>
      </c>
      <c r="N10" s="19" t="s">
        <v>52</v>
      </c>
      <c r="O10" s="22">
        <f>G10</f>
        <v>346.29</v>
      </c>
      <c r="P10" s="21">
        <v>3794</v>
      </c>
      <c r="Q10" s="23" t="s">
        <v>53</v>
      </c>
      <c r="R10" s="21">
        <v>0</v>
      </c>
      <c r="S10" s="2"/>
    </row>
    <row r="11" spans="1:29" ht="49.5" hidden="1" customHeight="1" x14ac:dyDescent="0.2">
      <c r="A11" s="14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29" ht="33" customHeight="1" x14ac:dyDescent="0.2">
      <c r="A12" s="14">
        <v>2</v>
      </c>
      <c r="B12" s="14">
        <v>32479</v>
      </c>
      <c r="C12" s="24" t="s">
        <v>46</v>
      </c>
      <c r="D12" s="14">
        <v>5856</v>
      </c>
      <c r="E12" s="24" t="s">
        <v>46</v>
      </c>
      <c r="F12" s="18" t="s">
        <v>54</v>
      </c>
      <c r="G12" s="14">
        <v>1757.23</v>
      </c>
      <c r="H12" s="18" t="s">
        <v>20</v>
      </c>
      <c r="I12" s="18" t="s">
        <v>19</v>
      </c>
      <c r="J12" s="26" t="s">
        <v>55</v>
      </c>
      <c r="K12" s="24" t="s">
        <v>46</v>
      </c>
      <c r="L12" s="14">
        <v>0</v>
      </c>
      <c r="M12" s="25">
        <v>556</v>
      </c>
      <c r="N12" s="24" t="s">
        <v>49</v>
      </c>
      <c r="O12" s="22">
        <f>G12</f>
        <v>1757.23</v>
      </c>
      <c r="P12" s="21">
        <v>3792</v>
      </c>
      <c r="Q12" s="24" t="s">
        <v>56</v>
      </c>
      <c r="R12" s="14">
        <v>0</v>
      </c>
    </row>
    <row r="13" spans="1:29" ht="28.5" customHeight="1" x14ac:dyDescent="0.2">
      <c r="A13" s="14">
        <v>3</v>
      </c>
      <c r="B13" s="14">
        <v>35909</v>
      </c>
      <c r="C13" s="24" t="s">
        <v>43</v>
      </c>
      <c r="D13" s="14">
        <v>1938</v>
      </c>
      <c r="E13" s="24" t="s">
        <v>47</v>
      </c>
      <c r="F13" s="24" t="s">
        <v>57</v>
      </c>
      <c r="G13" s="14">
        <v>8718</v>
      </c>
      <c r="H13" s="18" t="s">
        <v>20</v>
      </c>
      <c r="I13" s="18" t="s">
        <v>19</v>
      </c>
      <c r="J13" s="24" t="s">
        <v>58</v>
      </c>
      <c r="K13" s="24" t="s">
        <v>45</v>
      </c>
      <c r="L13" s="14">
        <v>0</v>
      </c>
      <c r="M13" s="14">
        <v>3052</v>
      </c>
      <c r="N13" s="24" t="s">
        <v>45</v>
      </c>
      <c r="O13" s="22">
        <f>G13</f>
        <v>8718</v>
      </c>
      <c r="P13" s="14">
        <v>3796</v>
      </c>
      <c r="Q13" s="24" t="s">
        <v>56</v>
      </c>
      <c r="R13" s="14">
        <v>0</v>
      </c>
    </row>
    <row r="14" spans="1:29" ht="33.75" customHeight="1" x14ac:dyDescent="0.2">
      <c r="A14" s="15">
        <v>4</v>
      </c>
      <c r="B14" s="14">
        <v>32759</v>
      </c>
      <c r="C14" s="24" t="s">
        <v>42</v>
      </c>
      <c r="D14" s="14">
        <v>2028050</v>
      </c>
      <c r="E14" s="24" t="s">
        <v>48</v>
      </c>
      <c r="F14" s="24" t="s">
        <v>59</v>
      </c>
      <c r="G14" s="14">
        <v>2867.99</v>
      </c>
      <c r="H14" s="18" t="s">
        <v>20</v>
      </c>
      <c r="I14" s="18" t="s">
        <v>19</v>
      </c>
      <c r="J14" s="18" t="s">
        <v>60</v>
      </c>
      <c r="K14" s="24" t="s">
        <v>42</v>
      </c>
      <c r="L14" s="14">
        <v>0</v>
      </c>
      <c r="M14" s="14">
        <v>564</v>
      </c>
      <c r="N14" s="25" t="s">
        <v>49</v>
      </c>
      <c r="O14" s="14">
        <v>2867.99</v>
      </c>
      <c r="P14" s="14">
        <v>3793</v>
      </c>
      <c r="Q14" s="24" t="s">
        <v>56</v>
      </c>
      <c r="R14" s="14">
        <v>0</v>
      </c>
    </row>
    <row r="15" spans="1:29" ht="30" customHeight="1" x14ac:dyDescent="0.2">
      <c r="A15" s="15">
        <v>5</v>
      </c>
      <c r="B15" s="14">
        <v>35766</v>
      </c>
      <c r="C15" s="24" t="s">
        <v>43</v>
      </c>
      <c r="D15" s="14">
        <v>22806204</v>
      </c>
      <c r="E15" s="24" t="s">
        <v>44</v>
      </c>
      <c r="F15" s="18" t="s">
        <v>61</v>
      </c>
      <c r="G15" s="14">
        <v>121</v>
      </c>
      <c r="H15" s="18" t="s">
        <v>62</v>
      </c>
      <c r="I15" s="18" t="s">
        <v>19</v>
      </c>
      <c r="J15" s="18" t="s">
        <v>63</v>
      </c>
      <c r="K15" s="24" t="s">
        <v>45</v>
      </c>
      <c r="L15" s="14">
        <v>0</v>
      </c>
      <c r="M15" s="14">
        <v>3053</v>
      </c>
      <c r="N15" s="25" t="s">
        <v>45</v>
      </c>
      <c r="O15" s="14">
        <v>1210</v>
      </c>
      <c r="P15" s="14">
        <v>121</v>
      </c>
      <c r="Q15" s="24" t="s">
        <v>56</v>
      </c>
      <c r="R15" s="14">
        <v>0</v>
      </c>
    </row>
    <row r="16" spans="1:29" ht="27.75" customHeight="1" x14ac:dyDescent="0.2">
      <c r="A16" s="15">
        <v>6</v>
      </c>
      <c r="B16" s="14">
        <v>35569</v>
      </c>
      <c r="C16" s="24" t="s">
        <v>44</v>
      </c>
      <c r="D16" s="14">
        <v>2866078</v>
      </c>
      <c r="E16" s="24" t="s">
        <v>47</v>
      </c>
      <c r="F16" s="24" t="s">
        <v>64</v>
      </c>
      <c r="G16" s="14">
        <v>630</v>
      </c>
      <c r="H16" s="24" t="s">
        <v>20</v>
      </c>
      <c r="I16" s="18" t="s">
        <v>19</v>
      </c>
      <c r="J16" s="24" t="s">
        <v>65</v>
      </c>
      <c r="K16" s="24" t="s">
        <v>44</v>
      </c>
      <c r="L16" s="14">
        <v>0</v>
      </c>
      <c r="M16" s="14">
        <v>3056</v>
      </c>
      <c r="N16" s="25" t="s">
        <v>56</v>
      </c>
      <c r="O16" s="14">
        <v>630</v>
      </c>
      <c r="P16" s="14">
        <v>3797</v>
      </c>
      <c r="Q16" s="24" t="s">
        <v>56</v>
      </c>
      <c r="R16" s="14">
        <v>0</v>
      </c>
    </row>
  </sheetData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2:AC34"/>
  <sheetViews>
    <sheetView topLeftCell="A13" workbookViewId="0">
      <selection activeCell="U24" sqref="U24"/>
    </sheetView>
  </sheetViews>
  <sheetFormatPr defaultRowHeight="20.100000000000001" customHeight="1" x14ac:dyDescent="0.2"/>
  <cols>
    <col min="1" max="1" width="6.42578125" style="10" customWidth="1"/>
    <col min="2" max="2" width="9.7109375" style="6" customWidth="1"/>
    <col min="3" max="3" width="12.42578125" style="6" customWidth="1"/>
    <col min="4" max="4" width="10.85546875" style="6" customWidth="1"/>
    <col min="5" max="5" width="14.28515625" style="6" customWidth="1"/>
    <col min="6" max="6" width="20.140625" style="6" customWidth="1"/>
    <col min="7" max="7" width="12.42578125" style="6" customWidth="1"/>
    <col min="8" max="8" width="9.85546875" style="6" customWidth="1"/>
    <col min="9" max="9" width="15" style="6" customWidth="1"/>
    <col min="10" max="10" width="25.28515625" style="6" customWidth="1"/>
    <col min="11" max="11" width="13.28515625" style="6" customWidth="1"/>
    <col min="12" max="13" width="9.28515625" style="6" customWidth="1"/>
    <col min="14" max="14" width="10.42578125" style="6" customWidth="1"/>
    <col min="15" max="15" width="11.85546875" style="6" customWidth="1"/>
    <col min="16" max="16" width="11.28515625" style="6" customWidth="1"/>
    <col min="17" max="17" width="12.42578125" style="6" customWidth="1"/>
    <col min="18" max="18" width="9.14062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0.100000000000001" customHeight="1" x14ac:dyDescent="0.2">
      <c r="A9" s="11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39" customHeight="1" x14ac:dyDescent="0.2">
      <c r="A10" s="11">
        <v>1</v>
      </c>
      <c r="B10" s="18">
        <v>37880</v>
      </c>
      <c r="C10" s="19" t="s">
        <v>168</v>
      </c>
      <c r="D10" s="18">
        <v>2028394</v>
      </c>
      <c r="E10" s="19" t="s">
        <v>168</v>
      </c>
      <c r="F10" s="29" t="s">
        <v>322</v>
      </c>
      <c r="G10" s="20">
        <v>4926.04</v>
      </c>
      <c r="H10" s="18" t="s">
        <v>20</v>
      </c>
      <c r="I10" s="18" t="s">
        <v>19</v>
      </c>
      <c r="J10" s="11" t="s">
        <v>428</v>
      </c>
      <c r="K10" s="19" t="s">
        <v>175</v>
      </c>
      <c r="L10" s="21">
        <v>0</v>
      </c>
      <c r="M10" s="21">
        <v>3310</v>
      </c>
      <c r="N10" s="19" t="s">
        <v>324</v>
      </c>
      <c r="O10" s="22">
        <f t="shared" ref="O10:O34" si="0">G10</f>
        <v>4926.04</v>
      </c>
      <c r="P10" s="21">
        <v>4157</v>
      </c>
      <c r="Q10" s="23" t="s">
        <v>427</v>
      </c>
      <c r="R10" s="21">
        <v>0</v>
      </c>
      <c r="S10" s="2"/>
    </row>
    <row r="11" spans="1:29" ht="49.5" hidden="1" customHeight="1" x14ac:dyDescent="0.2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29" ht="29.25" customHeight="1" x14ac:dyDescent="0.2">
      <c r="A12" s="15">
        <v>2</v>
      </c>
      <c r="B12" s="14">
        <v>38486</v>
      </c>
      <c r="C12" s="24" t="s">
        <v>242</v>
      </c>
      <c r="D12" s="14">
        <v>26551</v>
      </c>
      <c r="E12" s="24" t="s">
        <v>201</v>
      </c>
      <c r="F12" s="24" t="s">
        <v>87</v>
      </c>
      <c r="G12" s="14">
        <v>803.74</v>
      </c>
      <c r="H12" s="18" t="s">
        <v>20</v>
      </c>
      <c r="I12" s="18" t="s">
        <v>19</v>
      </c>
      <c r="J12" s="24" t="s">
        <v>241</v>
      </c>
      <c r="K12" s="24" t="s">
        <v>242</v>
      </c>
      <c r="L12" s="14">
        <v>0</v>
      </c>
      <c r="M12" s="14">
        <v>3289</v>
      </c>
      <c r="N12" s="24" t="s">
        <v>314</v>
      </c>
      <c r="O12" s="22">
        <f t="shared" si="0"/>
        <v>803.74</v>
      </c>
      <c r="P12" s="14">
        <v>4156</v>
      </c>
      <c r="Q12" s="24" t="s">
        <v>427</v>
      </c>
      <c r="R12" s="14">
        <v>0</v>
      </c>
    </row>
    <row r="13" spans="1:29" ht="28.5" customHeight="1" x14ac:dyDescent="0.2">
      <c r="A13" s="11">
        <v>3</v>
      </c>
      <c r="B13" s="14">
        <v>38192</v>
      </c>
      <c r="C13" s="24" t="s">
        <v>201</v>
      </c>
      <c r="D13" s="14">
        <v>1776</v>
      </c>
      <c r="E13" s="24" t="s">
        <v>175</v>
      </c>
      <c r="F13" s="24" t="s">
        <v>230</v>
      </c>
      <c r="G13" s="14">
        <v>330.82</v>
      </c>
      <c r="H13" s="18" t="s">
        <v>20</v>
      </c>
      <c r="I13" s="18" t="s">
        <v>19</v>
      </c>
      <c r="J13" s="18" t="s">
        <v>429</v>
      </c>
      <c r="K13" s="24" t="s">
        <v>201</v>
      </c>
      <c r="L13" s="14">
        <v>0</v>
      </c>
      <c r="M13" s="14">
        <v>3289</v>
      </c>
      <c r="N13" s="24" t="s">
        <v>314</v>
      </c>
      <c r="O13" s="22">
        <f t="shared" si="0"/>
        <v>330.82</v>
      </c>
      <c r="P13" s="14">
        <v>4155</v>
      </c>
      <c r="Q13" s="24" t="s">
        <v>427</v>
      </c>
      <c r="R13" s="14">
        <v>0</v>
      </c>
    </row>
    <row r="14" spans="1:29" ht="30" customHeight="1" x14ac:dyDescent="0.2">
      <c r="A14" s="15">
        <v>4</v>
      </c>
      <c r="B14" s="14">
        <v>38547</v>
      </c>
      <c r="C14" s="24" t="s">
        <v>242</v>
      </c>
      <c r="D14" s="14">
        <v>74</v>
      </c>
      <c r="E14" s="24" t="s">
        <v>201</v>
      </c>
      <c r="F14" s="24" t="s">
        <v>230</v>
      </c>
      <c r="G14" s="14">
        <v>5206.25</v>
      </c>
      <c r="H14" s="18" t="s">
        <v>20</v>
      </c>
      <c r="I14" s="18" t="s">
        <v>19</v>
      </c>
      <c r="J14" s="24" t="s">
        <v>430</v>
      </c>
      <c r="K14" s="24" t="s">
        <v>221</v>
      </c>
      <c r="L14" s="14">
        <v>0</v>
      </c>
      <c r="M14" s="14">
        <v>3287</v>
      </c>
      <c r="N14" s="24" t="s">
        <v>314</v>
      </c>
      <c r="O14" s="22">
        <f t="shared" si="0"/>
        <v>5206.25</v>
      </c>
      <c r="P14" s="14">
        <v>4155</v>
      </c>
      <c r="Q14" s="24" t="s">
        <v>427</v>
      </c>
      <c r="R14" s="14">
        <v>0</v>
      </c>
    </row>
    <row r="15" spans="1:29" ht="28.5" customHeight="1" x14ac:dyDescent="0.2">
      <c r="A15" s="15">
        <v>5</v>
      </c>
      <c r="B15" s="14">
        <v>38332</v>
      </c>
      <c r="C15" s="24" t="s">
        <v>221</v>
      </c>
      <c r="D15" s="14">
        <v>1135270</v>
      </c>
      <c r="E15" s="24" t="s">
        <v>201</v>
      </c>
      <c r="F15" s="24" t="s">
        <v>431</v>
      </c>
      <c r="G15" s="14">
        <v>4489</v>
      </c>
      <c r="H15" s="18" t="s">
        <v>20</v>
      </c>
      <c r="I15" s="18" t="s">
        <v>19</v>
      </c>
      <c r="J15" s="24" t="s">
        <v>432</v>
      </c>
      <c r="K15" s="24" t="s">
        <v>288</v>
      </c>
      <c r="L15" s="14">
        <v>0</v>
      </c>
      <c r="M15" s="14">
        <v>3320</v>
      </c>
      <c r="N15" s="24" t="s">
        <v>342</v>
      </c>
      <c r="O15" s="22">
        <f t="shared" si="0"/>
        <v>4489</v>
      </c>
      <c r="P15" s="14">
        <v>4158</v>
      </c>
      <c r="Q15" s="24" t="s">
        <v>427</v>
      </c>
      <c r="R15" s="14">
        <v>0</v>
      </c>
    </row>
    <row r="16" spans="1:29" ht="26.25" customHeight="1" x14ac:dyDescent="0.2">
      <c r="A16" s="11">
        <v>6</v>
      </c>
      <c r="B16" s="14">
        <v>38082</v>
      </c>
      <c r="C16" s="24" t="s">
        <v>201</v>
      </c>
      <c r="D16" s="14">
        <v>22035</v>
      </c>
      <c r="E16" s="24" t="s">
        <v>201</v>
      </c>
      <c r="F16" s="24" t="s">
        <v>300</v>
      </c>
      <c r="G16" s="14">
        <v>498.78</v>
      </c>
      <c r="H16" s="18" t="s">
        <v>20</v>
      </c>
      <c r="I16" s="18" t="s">
        <v>19</v>
      </c>
      <c r="J16" s="18" t="s">
        <v>433</v>
      </c>
      <c r="K16" s="24" t="s">
        <v>288</v>
      </c>
      <c r="L16" s="14">
        <v>0</v>
      </c>
      <c r="M16" s="14">
        <v>3319</v>
      </c>
      <c r="N16" s="24" t="s">
        <v>43</v>
      </c>
      <c r="O16" s="22">
        <f t="shared" si="0"/>
        <v>498.78</v>
      </c>
      <c r="P16" s="14">
        <v>4152</v>
      </c>
      <c r="Q16" s="24" t="s">
        <v>427</v>
      </c>
      <c r="R16" s="14">
        <v>0</v>
      </c>
    </row>
    <row r="17" spans="1:18" ht="27" customHeight="1" x14ac:dyDescent="0.2">
      <c r="A17" s="15">
        <v>7</v>
      </c>
      <c r="B17" s="14">
        <v>38417</v>
      </c>
      <c r="C17" s="24" t="s">
        <v>221</v>
      </c>
      <c r="D17" s="14">
        <v>473477</v>
      </c>
      <c r="E17" s="24" t="s">
        <v>140</v>
      </c>
      <c r="F17" s="24" t="s">
        <v>128</v>
      </c>
      <c r="G17" s="14">
        <v>428.4</v>
      </c>
      <c r="H17" s="18" t="s">
        <v>20</v>
      </c>
      <c r="I17" s="18" t="s">
        <v>19</v>
      </c>
      <c r="J17" s="18" t="s">
        <v>434</v>
      </c>
      <c r="K17" s="24" t="s">
        <v>221</v>
      </c>
      <c r="L17" s="14">
        <v>0</v>
      </c>
      <c r="M17" s="14">
        <v>3323</v>
      </c>
      <c r="N17" s="24" t="s">
        <v>342</v>
      </c>
      <c r="O17" s="22">
        <f t="shared" si="0"/>
        <v>428.4</v>
      </c>
      <c r="P17" s="14">
        <v>4154</v>
      </c>
      <c r="Q17" s="24" t="s">
        <v>427</v>
      </c>
      <c r="R17" s="14">
        <v>0</v>
      </c>
    </row>
    <row r="18" spans="1:18" ht="20.100000000000001" customHeight="1" x14ac:dyDescent="0.2">
      <c r="A18" s="15">
        <v>8</v>
      </c>
      <c r="B18" s="14">
        <v>37826</v>
      </c>
      <c r="C18" s="24" t="s">
        <v>168</v>
      </c>
      <c r="D18" s="14">
        <v>472603</v>
      </c>
      <c r="E18" s="24" t="s">
        <v>102</v>
      </c>
      <c r="F18" s="24" t="s">
        <v>128</v>
      </c>
      <c r="G18" s="14">
        <v>35.700000000000003</v>
      </c>
      <c r="H18" s="18" t="s">
        <v>20</v>
      </c>
      <c r="I18" s="18" t="s">
        <v>19</v>
      </c>
      <c r="J18" s="24" t="s">
        <v>435</v>
      </c>
      <c r="K18" s="24" t="s">
        <v>168</v>
      </c>
      <c r="L18" s="14">
        <v>0</v>
      </c>
      <c r="M18" s="14">
        <v>3322</v>
      </c>
      <c r="N18" s="24" t="s">
        <v>342</v>
      </c>
      <c r="O18" s="14">
        <f t="shared" si="0"/>
        <v>35.700000000000003</v>
      </c>
      <c r="P18" s="14">
        <v>4154</v>
      </c>
      <c r="Q18" s="24" t="s">
        <v>427</v>
      </c>
      <c r="R18" s="14">
        <v>0</v>
      </c>
    </row>
    <row r="19" spans="1:18" ht="27.75" customHeight="1" x14ac:dyDescent="0.2">
      <c r="A19" s="11">
        <v>9</v>
      </c>
      <c r="B19" s="14">
        <v>37937</v>
      </c>
      <c r="C19" s="24" t="s">
        <v>175</v>
      </c>
      <c r="D19" s="14">
        <v>1452</v>
      </c>
      <c r="E19" s="24" t="s">
        <v>168</v>
      </c>
      <c r="F19" s="24" t="s">
        <v>436</v>
      </c>
      <c r="G19" s="14">
        <v>1423.43</v>
      </c>
      <c r="H19" s="18" t="s">
        <v>20</v>
      </c>
      <c r="I19" s="18" t="s">
        <v>19</v>
      </c>
      <c r="J19" s="24" t="s">
        <v>437</v>
      </c>
      <c r="K19" s="24" t="s">
        <v>314</v>
      </c>
      <c r="L19" s="14">
        <v>0</v>
      </c>
      <c r="M19" s="14">
        <v>3324</v>
      </c>
      <c r="N19" s="24" t="s">
        <v>342</v>
      </c>
      <c r="O19" s="14">
        <f t="shared" si="0"/>
        <v>1423.43</v>
      </c>
      <c r="P19" s="14">
        <v>4153</v>
      </c>
      <c r="Q19" s="24" t="s">
        <v>427</v>
      </c>
      <c r="R19" s="14">
        <v>0</v>
      </c>
    </row>
    <row r="20" spans="1:18" ht="24.75" customHeight="1" x14ac:dyDescent="0.2">
      <c r="A20" s="15">
        <v>10</v>
      </c>
      <c r="B20" s="14">
        <v>38017</v>
      </c>
      <c r="C20" s="24" t="s">
        <v>175</v>
      </c>
      <c r="D20" s="14">
        <v>1940</v>
      </c>
      <c r="E20" s="24" t="s">
        <v>175</v>
      </c>
      <c r="F20" s="24" t="s">
        <v>119</v>
      </c>
      <c r="G20" s="14">
        <v>790.16</v>
      </c>
      <c r="H20" s="18" t="s">
        <v>20</v>
      </c>
      <c r="I20" s="18" t="s">
        <v>19</v>
      </c>
      <c r="J20" s="25" t="s">
        <v>88</v>
      </c>
      <c r="K20" s="24" t="s">
        <v>242</v>
      </c>
      <c r="L20" s="14">
        <v>0</v>
      </c>
      <c r="M20" s="24" t="s">
        <v>242</v>
      </c>
      <c r="N20" s="15">
        <v>3296</v>
      </c>
      <c r="O20" s="14">
        <f t="shared" si="0"/>
        <v>790.16</v>
      </c>
      <c r="P20" s="14">
        <v>4163</v>
      </c>
      <c r="Q20" s="24" t="s">
        <v>427</v>
      </c>
      <c r="R20" s="14">
        <v>0</v>
      </c>
    </row>
    <row r="21" spans="1:18" ht="24.75" customHeight="1" x14ac:dyDescent="0.2">
      <c r="A21" s="15">
        <v>11</v>
      </c>
      <c r="B21" s="14">
        <v>39416</v>
      </c>
      <c r="C21" s="24" t="s">
        <v>342</v>
      </c>
      <c r="D21" s="14">
        <v>2093</v>
      </c>
      <c r="E21" s="24" t="s">
        <v>342</v>
      </c>
      <c r="F21" s="24" t="s">
        <v>119</v>
      </c>
      <c r="G21" s="14">
        <v>-252</v>
      </c>
      <c r="H21" s="18" t="s">
        <v>20</v>
      </c>
      <c r="I21" s="18" t="s">
        <v>19</v>
      </c>
      <c r="J21" s="24" t="s">
        <v>447</v>
      </c>
      <c r="K21" s="24" t="s">
        <v>369</v>
      </c>
      <c r="L21" s="14">
        <v>0</v>
      </c>
      <c r="M21" s="14">
        <v>3405</v>
      </c>
      <c r="N21" s="24" t="s">
        <v>275</v>
      </c>
      <c r="O21" s="14">
        <f t="shared" si="0"/>
        <v>-252</v>
      </c>
      <c r="P21" s="14">
        <v>4163</v>
      </c>
      <c r="Q21" s="24" t="s">
        <v>427</v>
      </c>
      <c r="R21" s="14">
        <v>0</v>
      </c>
    </row>
    <row r="22" spans="1:18" ht="25.5" customHeight="1" x14ac:dyDescent="0.2">
      <c r="A22" s="11">
        <v>12</v>
      </c>
      <c r="B22" s="14">
        <v>39661</v>
      </c>
      <c r="C22" s="24" t="s">
        <v>369</v>
      </c>
      <c r="D22" s="14">
        <v>40654610</v>
      </c>
      <c r="E22" s="24" t="s">
        <v>328</v>
      </c>
      <c r="F22" s="24" t="s">
        <v>186</v>
      </c>
      <c r="G22" s="14">
        <v>914.3</v>
      </c>
      <c r="H22" s="18" t="s">
        <v>20</v>
      </c>
      <c r="I22" s="18" t="s">
        <v>19</v>
      </c>
      <c r="J22" s="24" t="s">
        <v>187</v>
      </c>
      <c r="K22" s="24" t="s">
        <v>380</v>
      </c>
      <c r="L22" s="14">
        <v>0</v>
      </c>
      <c r="M22" s="14">
        <v>3406</v>
      </c>
      <c r="N22" s="24" t="s">
        <v>416</v>
      </c>
      <c r="O22" s="14">
        <f t="shared" si="0"/>
        <v>914.3</v>
      </c>
      <c r="P22" s="14">
        <v>4160</v>
      </c>
      <c r="Q22" s="24" t="s">
        <v>427</v>
      </c>
      <c r="R22" s="14">
        <v>0</v>
      </c>
    </row>
    <row r="23" spans="1:18" ht="20.100000000000001" customHeight="1" x14ac:dyDescent="0.2">
      <c r="A23" s="15">
        <v>13</v>
      </c>
      <c r="B23" s="14">
        <v>38867</v>
      </c>
      <c r="C23" s="24" t="s">
        <v>288</v>
      </c>
      <c r="D23" s="14">
        <v>31</v>
      </c>
      <c r="E23" s="24" t="s">
        <v>448</v>
      </c>
      <c r="F23" s="24" t="s">
        <v>207</v>
      </c>
      <c r="G23" s="14">
        <v>16438.490000000002</v>
      </c>
      <c r="H23" s="18" t="s">
        <v>20</v>
      </c>
      <c r="I23" s="18" t="s">
        <v>19</v>
      </c>
      <c r="J23" s="24" t="s">
        <v>449</v>
      </c>
      <c r="K23" s="24" t="s">
        <v>342</v>
      </c>
      <c r="L23" s="14">
        <v>0</v>
      </c>
      <c r="M23" s="14">
        <v>3407</v>
      </c>
      <c r="N23" s="24" t="s">
        <v>416</v>
      </c>
      <c r="O23" s="14">
        <f t="shared" si="0"/>
        <v>16438.490000000002</v>
      </c>
      <c r="P23" s="14">
        <v>4162</v>
      </c>
      <c r="Q23" s="24" t="s">
        <v>427</v>
      </c>
      <c r="R23" s="14">
        <v>0</v>
      </c>
    </row>
    <row r="24" spans="1:18" ht="25.5" customHeight="1" x14ac:dyDescent="0.2">
      <c r="A24" s="15">
        <v>14</v>
      </c>
      <c r="B24" s="14">
        <v>38804</v>
      </c>
      <c r="C24" s="24" t="s">
        <v>288</v>
      </c>
      <c r="D24" s="14">
        <v>3823</v>
      </c>
      <c r="E24" s="24" t="s">
        <v>221</v>
      </c>
      <c r="F24" s="24" t="s">
        <v>450</v>
      </c>
      <c r="G24" s="14">
        <v>26803.56</v>
      </c>
      <c r="H24" s="18" t="s">
        <v>20</v>
      </c>
      <c r="I24" s="18" t="s">
        <v>19</v>
      </c>
      <c r="J24" s="18" t="s">
        <v>451</v>
      </c>
      <c r="K24" s="24" t="s">
        <v>288</v>
      </c>
      <c r="L24" s="14">
        <v>0</v>
      </c>
      <c r="M24" s="14">
        <v>3410</v>
      </c>
      <c r="N24" s="24" t="s">
        <v>416</v>
      </c>
      <c r="O24" s="14">
        <f t="shared" si="0"/>
        <v>26803.56</v>
      </c>
      <c r="P24" s="14">
        <v>4159</v>
      </c>
      <c r="Q24" s="24" t="s">
        <v>427</v>
      </c>
      <c r="R24" s="14">
        <v>0</v>
      </c>
    </row>
    <row r="25" spans="1:18" ht="27" customHeight="1" x14ac:dyDescent="0.2">
      <c r="A25" s="11">
        <v>15</v>
      </c>
      <c r="B25" s="14">
        <v>38796</v>
      </c>
      <c r="C25" s="24" t="s">
        <v>288</v>
      </c>
      <c r="D25" s="14">
        <v>6317582</v>
      </c>
      <c r="E25" s="24" t="s">
        <v>452</v>
      </c>
      <c r="F25" s="24" t="s">
        <v>222</v>
      </c>
      <c r="G25" s="14">
        <v>24613.96</v>
      </c>
      <c r="H25" s="18" t="s">
        <v>20</v>
      </c>
      <c r="I25" s="18" t="s">
        <v>19</v>
      </c>
      <c r="J25" s="18" t="s">
        <v>453</v>
      </c>
      <c r="K25" s="24" t="s">
        <v>324</v>
      </c>
      <c r="L25" s="14">
        <v>0</v>
      </c>
      <c r="M25" s="14">
        <v>3409</v>
      </c>
      <c r="N25" s="24" t="s">
        <v>416</v>
      </c>
      <c r="O25" s="14">
        <f t="shared" si="0"/>
        <v>24613.96</v>
      </c>
      <c r="P25" s="14">
        <v>4161</v>
      </c>
      <c r="Q25" s="24" t="s">
        <v>427</v>
      </c>
      <c r="R25" s="14">
        <v>0</v>
      </c>
    </row>
    <row r="26" spans="1:18" ht="24" customHeight="1" x14ac:dyDescent="0.2">
      <c r="A26" s="15">
        <v>16</v>
      </c>
      <c r="B26" s="14">
        <v>40207</v>
      </c>
      <c r="C26" s="24" t="s">
        <v>390</v>
      </c>
      <c r="D26" s="14">
        <v>752</v>
      </c>
      <c r="E26" s="24" t="s">
        <v>342</v>
      </c>
      <c r="F26" s="24" t="s">
        <v>33</v>
      </c>
      <c r="G26" s="14">
        <v>1040.57</v>
      </c>
      <c r="H26" s="18" t="s">
        <v>20</v>
      </c>
      <c r="I26" s="18" t="s">
        <v>19</v>
      </c>
      <c r="J26" s="18" t="s">
        <v>454</v>
      </c>
      <c r="K26" s="18" t="s">
        <v>438</v>
      </c>
      <c r="L26" s="14">
        <v>0</v>
      </c>
      <c r="M26" s="14">
        <v>3404</v>
      </c>
      <c r="N26" s="25" t="s">
        <v>416</v>
      </c>
      <c r="O26" s="14">
        <f t="shared" si="0"/>
        <v>1040.57</v>
      </c>
      <c r="P26" s="14">
        <v>4164</v>
      </c>
      <c r="Q26" s="24" t="s">
        <v>427</v>
      </c>
      <c r="R26" s="14">
        <v>0</v>
      </c>
    </row>
    <row r="27" spans="1:18" ht="20.100000000000001" customHeight="1" x14ac:dyDescent="0.2">
      <c r="A27" s="15">
        <v>17</v>
      </c>
      <c r="B27" s="14">
        <v>40543</v>
      </c>
      <c r="C27" s="24" t="s">
        <v>409</v>
      </c>
      <c r="D27" s="14">
        <v>46943</v>
      </c>
      <c r="E27" s="24" t="s">
        <v>390</v>
      </c>
      <c r="F27" s="24" t="s">
        <v>455</v>
      </c>
      <c r="G27" s="14">
        <v>4167.38</v>
      </c>
      <c r="H27" s="18" t="s">
        <v>20</v>
      </c>
      <c r="I27" s="18" t="s">
        <v>19</v>
      </c>
      <c r="J27" s="24" t="s">
        <v>210</v>
      </c>
      <c r="K27" s="24" t="s">
        <v>409</v>
      </c>
      <c r="L27" s="14">
        <v>0</v>
      </c>
      <c r="M27" s="14">
        <v>690</v>
      </c>
      <c r="N27" s="25" t="s">
        <v>438</v>
      </c>
      <c r="O27" s="14">
        <f t="shared" si="0"/>
        <v>4167.38</v>
      </c>
      <c r="P27" s="14">
        <v>4171</v>
      </c>
      <c r="Q27" s="24" t="s">
        <v>427</v>
      </c>
      <c r="R27" s="14">
        <v>0</v>
      </c>
    </row>
    <row r="28" spans="1:18" ht="29.25" customHeight="1" x14ac:dyDescent="0.2">
      <c r="A28" s="11">
        <v>18</v>
      </c>
      <c r="B28" s="14">
        <v>40737</v>
      </c>
      <c r="C28" s="24" t="s">
        <v>416</v>
      </c>
      <c r="D28" s="14">
        <v>94563</v>
      </c>
      <c r="E28" s="24" t="s">
        <v>456</v>
      </c>
      <c r="F28" s="24" t="s">
        <v>71</v>
      </c>
      <c r="G28" s="14">
        <v>298.52</v>
      </c>
      <c r="H28" s="18" t="s">
        <v>20</v>
      </c>
      <c r="I28" s="18" t="s">
        <v>19</v>
      </c>
      <c r="J28" s="18" t="s">
        <v>457</v>
      </c>
      <c r="K28" s="24" t="s">
        <v>416</v>
      </c>
      <c r="L28" s="14">
        <v>0</v>
      </c>
      <c r="M28" s="14">
        <v>698</v>
      </c>
      <c r="N28" s="25" t="s">
        <v>458</v>
      </c>
      <c r="O28" s="14">
        <f t="shared" si="0"/>
        <v>298.52</v>
      </c>
      <c r="P28" s="14">
        <v>4170</v>
      </c>
      <c r="Q28" s="24" t="s">
        <v>427</v>
      </c>
      <c r="R28" s="14">
        <v>0</v>
      </c>
    </row>
    <row r="29" spans="1:18" ht="27.75" customHeight="1" x14ac:dyDescent="0.2">
      <c r="A29" s="11">
        <v>19</v>
      </c>
      <c r="B29" s="14">
        <v>38161</v>
      </c>
      <c r="C29" s="24" t="s">
        <v>201</v>
      </c>
      <c r="D29" s="14">
        <v>333</v>
      </c>
      <c r="E29" s="24" t="s">
        <v>175</v>
      </c>
      <c r="F29" s="24" t="s">
        <v>188</v>
      </c>
      <c r="G29" s="14">
        <v>40</v>
      </c>
      <c r="H29" s="18" t="s">
        <v>20</v>
      </c>
      <c r="I29" s="18" t="s">
        <v>19</v>
      </c>
      <c r="J29" s="24" t="s">
        <v>461</v>
      </c>
      <c r="K29" s="24" t="s">
        <v>201</v>
      </c>
      <c r="L29" s="14">
        <v>0</v>
      </c>
      <c r="M29" s="14">
        <v>3416</v>
      </c>
      <c r="N29" s="25" t="s">
        <v>427</v>
      </c>
      <c r="O29" s="14">
        <f t="shared" si="0"/>
        <v>40</v>
      </c>
      <c r="P29" s="14">
        <v>4168</v>
      </c>
      <c r="Q29" s="24" t="s">
        <v>427</v>
      </c>
      <c r="R29" s="14">
        <v>0</v>
      </c>
    </row>
    <row r="30" spans="1:18" ht="29.25" customHeight="1" x14ac:dyDescent="0.2">
      <c r="A30" s="15">
        <v>20</v>
      </c>
      <c r="B30" s="14">
        <v>36992</v>
      </c>
      <c r="C30" s="24" t="s">
        <v>118</v>
      </c>
      <c r="D30" s="14">
        <v>328</v>
      </c>
      <c r="E30" s="24" t="s">
        <v>102</v>
      </c>
      <c r="F30" s="24" t="s">
        <v>188</v>
      </c>
      <c r="G30" s="14">
        <v>240</v>
      </c>
      <c r="H30" s="18" t="s">
        <v>20</v>
      </c>
      <c r="I30" s="18" t="s">
        <v>19</v>
      </c>
      <c r="J30" s="24" t="s">
        <v>461</v>
      </c>
      <c r="K30" s="24" t="s">
        <v>118</v>
      </c>
      <c r="L30" s="14">
        <v>0</v>
      </c>
      <c r="M30" s="14">
        <v>3414</v>
      </c>
      <c r="N30" s="25" t="s">
        <v>438</v>
      </c>
      <c r="O30" s="14">
        <f t="shared" si="0"/>
        <v>240</v>
      </c>
      <c r="P30" s="14">
        <v>4168</v>
      </c>
      <c r="Q30" s="24" t="s">
        <v>427</v>
      </c>
      <c r="R30" s="14">
        <v>0</v>
      </c>
    </row>
    <row r="31" spans="1:18" ht="20.100000000000001" customHeight="1" x14ac:dyDescent="0.2">
      <c r="A31" s="15">
        <v>21</v>
      </c>
      <c r="B31" s="14">
        <v>40605</v>
      </c>
      <c r="C31" s="24" t="s">
        <v>409</v>
      </c>
      <c r="D31" s="14">
        <v>339</v>
      </c>
      <c r="E31" s="24" t="s">
        <v>390</v>
      </c>
      <c r="F31" s="24" t="s">
        <v>188</v>
      </c>
      <c r="G31" s="14">
        <v>40</v>
      </c>
      <c r="H31" s="18" t="s">
        <v>20</v>
      </c>
      <c r="I31" s="18" t="s">
        <v>19</v>
      </c>
      <c r="J31" s="24" t="s">
        <v>461</v>
      </c>
      <c r="K31" s="24" t="s">
        <v>409</v>
      </c>
      <c r="L31" s="14">
        <v>0</v>
      </c>
      <c r="M31" s="14">
        <v>3415</v>
      </c>
      <c r="N31" s="25" t="s">
        <v>427</v>
      </c>
      <c r="O31" s="14">
        <f t="shared" si="0"/>
        <v>40</v>
      </c>
      <c r="P31" s="14">
        <v>4168</v>
      </c>
      <c r="Q31" s="24" t="s">
        <v>427</v>
      </c>
      <c r="R31" s="14">
        <v>0</v>
      </c>
    </row>
    <row r="32" spans="1:18" ht="28.5" customHeight="1" x14ac:dyDescent="0.2">
      <c r="A32" s="11">
        <v>22</v>
      </c>
      <c r="B32" s="14">
        <v>35304</v>
      </c>
      <c r="C32" s="24" t="s">
        <v>181</v>
      </c>
      <c r="D32" s="14">
        <v>9084052</v>
      </c>
      <c r="E32" s="24" t="s">
        <v>150</v>
      </c>
      <c r="F32" s="24" t="s">
        <v>232</v>
      </c>
      <c r="G32" s="14">
        <v>5355</v>
      </c>
      <c r="H32" s="18" t="s">
        <v>20</v>
      </c>
      <c r="I32" s="18" t="s">
        <v>19</v>
      </c>
      <c r="J32" s="24" t="s">
        <v>462</v>
      </c>
      <c r="K32" s="24" t="s">
        <v>181</v>
      </c>
      <c r="L32" s="14">
        <v>0</v>
      </c>
      <c r="M32" s="14">
        <v>34017</v>
      </c>
      <c r="N32" s="25" t="s">
        <v>427</v>
      </c>
      <c r="O32" s="14">
        <f t="shared" si="0"/>
        <v>5355</v>
      </c>
      <c r="P32" s="14">
        <v>4175</v>
      </c>
      <c r="Q32" s="24" t="s">
        <v>427</v>
      </c>
      <c r="R32" s="14">
        <v>0</v>
      </c>
    </row>
    <row r="33" spans="1:18" ht="32.25" customHeight="1" x14ac:dyDescent="0.2">
      <c r="A33" s="15">
        <v>23</v>
      </c>
      <c r="B33" s="14">
        <v>40202</v>
      </c>
      <c r="C33" s="24" t="s">
        <v>390</v>
      </c>
      <c r="D33" s="14">
        <v>751</v>
      </c>
      <c r="E33" s="24" t="s">
        <v>342</v>
      </c>
      <c r="F33" s="24" t="s">
        <v>33</v>
      </c>
      <c r="G33" s="14">
        <v>47436.04</v>
      </c>
      <c r="H33" s="18" t="s">
        <v>20</v>
      </c>
      <c r="I33" s="18" t="s">
        <v>19</v>
      </c>
      <c r="J33" s="18" t="s">
        <v>463</v>
      </c>
      <c r="K33" s="24" t="s">
        <v>427</v>
      </c>
      <c r="L33" s="14">
        <v>0</v>
      </c>
      <c r="M33" s="14">
        <v>3418</v>
      </c>
      <c r="N33" s="25" t="s">
        <v>427</v>
      </c>
      <c r="O33" s="14">
        <f t="shared" si="0"/>
        <v>47436.04</v>
      </c>
      <c r="P33" s="14">
        <v>4167</v>
      </c>
      <c r="Q33" s="24" t="s">
        <v>427</v>
      </c>
      <c r="R33" s="14">
        <v>0</v>
      </c>
    </row>
    <row r="34" spans="1:18" ht="30" customHeight="1" x14ac:dyDescent="0.2">
      <c r="A34" s="15">
        <v>24</v>
      </c>
      <c r="B34" s="14">
        <v>36457</v>
      </c>
      <c r="C34" s="24" t="s">
        <v>83</v>
      </c>
      <c r="D34" s="14">
        <v>27077</v>
      </c>
      <c r="E34" s="24" t="s">
        <v>68</v>
      </c>
      <c r="F34" s="24" t="s">
        <v>464</v>
      </c>
      <c r="G34" s="14">
        <v>2702</v>
      </c>
      <c r="H34" s="18" t="s">
        <v>20</v>
      </c>
      <c r="I34" s="18" t="s">
        <v>19</v>
      </c>
      <c r="J34" s="18" t="s">
        <v>465</v>
      </c>
      <c r="K34" s="24" t="s">
        <v>427</v>
      </c>
      <c r="L34" s="14">
        <v>0</v>
      </c>
      <c r="M34" s="14">
        <v>3419</v>
      </c>
      <c r="N34" s="25" t="s">
        <v>427</v>
      </c>
      <c r="O34" s="14">
        <f t="shared" si="0"/>
        <v>2702</v>
      </c>
      <c r="P34" s="14">
        <v>4176</v>
      </c>
      <c r="Q34" s="24" t="s">
        <v>427</v>
      </c>
      <c r="R34" s="14">
        <v>0</v>
      </c>
    </row>
  </sheetData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2:AC13"/>
  <sheetViews>
    <sheetView topLeftCell="A7" workbookViewId="0">
      <selection activeCell="K21" sqref="K21"/>
    </sheetView>
  </sheetViews>
  <sheetFormatPr defaultRowHeight="20.100000000000001" customHeight="1" x14ac:dyDescent="0.2"/>
  <cols>
    <col min="1" max="1" width="4.5703125" style="10" customWidth="1"/>
    <col min="2" max="2" width="9.7109375" style="6" customWidth="1"/>
    <col min="3" max="3" width="12.42578125" style="6" customWidth="1"/>
    <col min="4" max="4" width="14.42578125" style="6" customWidth="1"/>
    <col min="5" max="5" width="14.28515625" style="6" customWidth="1"/>
    <col min="6" max="6" width="20.140625" style="6" customWidth="1"/>
    <col min="7" max="7" width="12.42578125" style="6" customWidth="1"/>
    <col min="8" max="8" width="9.85546875" style="6" customWidth="1"/>
    <col min="9" max="9" width="15" style="6" customWidth="1"/>
    <col min="10" max="10" width="30.140625" style="6" customWidth="1"/>
    <col min="11" max="11" width="13.28515625" style="6" customWidth="1"/>
    <col min="12" max="13" width="9.28515625" style="6" customWidth="1"/>
    <col min="14" max="14" width="10.42578125" style="6" customWidth="1"/>
    <col min="15" max="15" width="11.85546875" style="6" customWidth="1"/>
    <col min="16" max="16" width="11.28515625" style="6" customWidth="1"/>
    <col min="17" max="17" width="12.42578125" style="6" customWidth="1"/>
    <col min="18" max="18" width="8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0.100000000000001" customHeight="1" x14ac:dyDescent="0.2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36" customHeight="1" x14ac:dyDescent="0.2">
      <c r="A10" s="27">
        <v>1</v>
      </c>
      <c r="B10" s="14">
        <v>40663</v>
      </c>
      <c r="C10" s="24" t="s">
        <v>409</v>
      </c>
      <c r="D10" s="14">
        <v>3484</v>
      </c>
      <c r="E10" s="24" t="s">
        <v>409</v>
      </c>
      <c r="F10" s="24" t="s">
        <v>459</v>
      </c>
      <c r="G10" s="14">
        <v>26180</v>
      </c>
      <c r="H10" s="18" t="s">
        <v>20</v>
      </c>
      <c r="I10" s="18" t="s">
        <v>19</v>
      </c>
      <c r="J10" s="24" t="s">
        <v>460</v>
      </c>
      <c r="K10" s="24" t="s">
        <v>416</v>
      </c>
      <c r="L10" s="14">
        <v>0</v>
      </c>
      <c r="M10" s="14">
        <v>686</v>
      </c>
      <c r="N10" s="25" t="s">
        <v>438</v>
      </c>
      <c r="O10" s="14">
        <f>G10</f>
        <v>26180</v>
      </c>
      <c r="P10" s="14">
        <v>4180</v>
      </c>
      <c r="Q10" s="24" t="s">
        <v>480</v>
      </c>
      <c r="R10" s="21">
        <v>0</v>
      </c>
      <c r="S10" s="2"/>
    </row>
    <row r="11" spans="1:29" ht="49.5" hidden="1" customHeight="1" x14ac:dyDescent="0.2">
      <c r="A11" s="14"/>
      <c r="B11" s="14">
        <v>40661</v>
      </c>
      <c r="C11" s="24" t="s">
        <v>409</v>
      </c>
      <c r="D11" s="14">
        <v>3485</v>
      </c>
      <c r="E11" s="24" t="s">
        <v>409</v>
      </c>
      <c r="F11" s="24" t="s">
        <v>459</v>
      </c>
      <c r="G11" s="14">
        <v>22610</v>
      </c>
      <c r="H11" s="18" t="s">
        <v>20</v>
      </c>
      <c r="I11" s="18" t="s">
        <v>19</v>
      </c>
      <c r="J11" s="24" t="s">
        <v>460</v>
      </c>
      <c r="K11" s="24" t="s">
        <v>416</v>
      </c>
      <c r="L11" s="14">
        <v>0</v>
      </c>
      <c r="M11" s="14">
        <v>687</v>
      </c>
      <c r="N11" s="25" t="s">
        <v>438</v>
      </c>
      <c r="O11" s="14">
        <f>G11</f>
        <v>22610</v>
      </c>
      <c r="P11" s="14">
        <v>4169</v>
      </c>
      <c r="Q11" s="24"/>
      <c r="R11" s="21"/>
    </row>
    <row r="12" spans="1:29" ht="25.5" customHeight="1" x14ac:dyDescent="0.2">
      <c r="A12" s="14">
        <v>2</v>
      </c>
      <c r="B12" s="14">
        <v>40661</v>
      </c>
      <c r="C12" s="24" t="s">
        <v>409</v>
      </c>
      <c r="D12" s="14">
        <v>3485</v>
      </c>
      <c r="E12" s="24" t="s">
        <v>409</v>
      </c>
      <c r="F12" s="24" t="s">
        <v>459</v>
      </c>
      <c r="G12" s="14">
        <v>22610</v>
      </c>
      <c r="H12" s="18" t="s">
        <v>20</v>
      </c>
      <c r="I12" s="18" t="s">
        <v>19</v>
      </c>
      <c r="J12" s="24" t="s">
        <v>460</v>
      </c>
      <c r="K12" s="24" t="s">
        <v>416</v>
      </c>
      <c r="L12" s="14">
        <v>0</v>
      </c>
      <c r="M12" s="25">
        <v>687</v>
      </c>
      <c r="N12" s="24" t="s">
        <v>438</v>
      </c>
      <c r="O12" s="22">
        <f>G12</f>
        <v>22610</v>
      </c>
      <c r="P12" s="21">
        <v>4180</v>
      </c>
      <c r="Q12" s="24" t="s">
        <v>480</v>
      </c>
      <c r="R12" s="14">
        <v>0</v>
      </c>
    </row>
    <row r="13" spans="1:29" ht="28.5" customHeight="1" x14ac:dyDescent="0.2">
      <c r="A13" s="13">
        <v>3</v>
      </c>
      <c r="B13" s="14">
        <v>38835</v>
      </c>
      <c r="C13" s="25" t="s">
        <v>288</v>
      </c>
      <c r="D13" s="14">
        <v>2200</v>
      </c>
      <c r="E13" s="24" t="s">
        <v>242</v>
      </c>
      <c r="F13" s="24" t="s">
        <v>481</v>
      </c>
      <c r="G13" s="14">
        <v>232050</v>
      </c>
      <c r="H13" s="18" t="s">
        <v>20</v>
      </c>
      <c r="I13" s="18" t="s">
        <v>19</v>
      </c>
      <c r="J13" s="11" t="s">
        <v>482</v>
      </c>
      <c r="K13" s="24" t="s">
        <v>438</v>
      </c>
      <c r="L13" s="14">
        <v>0</v>
      </c>
      <c r="M13" s="14">
        <v>3245</v>
      </c>
      <c r="N13" s="25" t="s">
        <v>168</v>
      </c>
      <c r="O13" s="14">
        <v>232050</v>
      </c>
      <c r="P13" s="14">
        <v>4187</v>
      </c>
      <c r="Q13" s="24" t="s">
        <v>480</v>
      </c>
      <c r="R13" s="14">
        <v>0</v>
      </c>
    </row>
  </sheetData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2:AC21"/>
  <sheetViews>
    <sheetView topLeftCell="A7" workbookViewId="0">
      <selection activeCell="T10" sqref="T10"/>
    </sheetView>
  </sheetViews>
  <sheetFormatPr defaultRowHeight="20.100000000000001" customHeight="1" x14ac:dyDescent="0.2"/>
  <cols>
    <col min="1" max="1" width="4.5703125" style="10" customWidth="1"/>
    <col min="2" max="2" width="9.7109375" style="6" customWidth="1"/>
    <col min="3" max="3" width="12.42578125" style="6" customWidth="1"/>
    <col min="4" max="4" width="14.42578125" style="6" customWidth="1"/>
    <col min="5" max="5" width="14.28515625" style="6" customWidth="1"/>
    <col min="6" max="6" width="20.140625" style="6" customWidth="1"/>
    <col min="7" max="7" width="12.42578125" style="6" customWidth="1"/>
    <col min="8" max="8" width="9.85546875" style="6" customWidth="1"/>
    <col min="9" max="9" width="15" style="6" customWidth="1"/>
    <col min="10" max="10" width="30.140625" style="6" customWidth="1"/>
    <col min="11" max="11" width="13.28515625" style="6" customWidth="1"/>
    <col min="12" max="13" width="9.28515625" style="6" customWidth="1"/>
    <col min="14" max="14" width="10.42578125" style="6" customWidth="1"/>
    <col min="15" max="15" width="11.85546875" style="6" customWidth="1"/>
    <col min="16" max="16" width="11.28515625" style="6" customWidth="1"/>
    <col min="17" max="17" width="12.42578125" style="6" customWidth="1"/>
    <col min="18" max="18" width="8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0.100000000000001" customHeight="1" x14ac:dyDescent="0.2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39" customHeight="1" x14ac:dyDescent="0.2">
      <c r="A10" s="27">
        <v>1</v>
      </c>
      <c r="B10" s="18">
        <v>39209</v>
      </c>
      <c r="C10" s="19" t="s">
        <v>324</v>
      </c>
      <c r="D10" s="18">
        <v>40928</v>
      </c>
      <c r="E10" s="19" t="s">
        <v>242</v>
      </c>
      <c r="F10" s="29" t="s">
        <v>225</v>
      </c>
      <c r="G10" s="20">
        <v>511.7</v>
      </c>
      <c r="H10" s="18" t="s">
        <v>20</v>
      </c>
      <c r="I10" s="18" t="s">
        <v>19</v>
      </c>
      <c r="J10" s="11" t="s">
        <v>467</v>
      </c>
      <c r="K10" s="19" t="s">
        <v>324</v>
      </c>
      <c r="L10" s="21">
        <v>0</v>
      </c>
      <c r="M10" s="21">
        <v>3412</v>
      </c>
      <c r="N10" s="19" t="s">
        <v>416</v>
      </c>
      <c r="O10" s="22">
        <f t="shared" ref="O10:O21" si="0">G10</f>
        <v>511.7</v>
      </c>
      <c r="P10" s="21">
        <v>4195</v>
      </c>
      <c r="Q10" s="23" t="s">
        <v>466</v>
      </c>
      <c r="R10" s="21">
        <v>0</v>
      </c>
      <c r="S10" s="2"/>
    </row>
    <row r="11" spans="1:29" ht="49.5" hidden="1" customHeight="1" x14ac:dyDescent="0.2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29" ht="33" customHeight="1" x14ac:dyDescent="0.2">
      <c r="A12" s="14">
        <v>2</v>
      </c>
      <c r="B12" s="14">
        <v>38708</v>
      </c>
      <c r="C12" s="24" t="s">
        <v>288</v>
      </c>
      <c r="D12" s="14">
        <v>755</v>
      </c>
      <c r="E12" s="24" t="s">
        <v>242</v>
      </c>
      <c r="F12" s="29" t="s">
        <v>271</v>
      </c>
      <c r="G12" s="14">
        <v>5950</v>
      </c>
      <c r="H12" s="18" t="s">
        <v>20</v>
      </c>
      <c r="I12" s="18" t="s">
        <v>19</v>
      </c>
      <c r="J12" s="11" t="s">
        <v>468</v>
      </c>
      <c r="K12" s="24" t="s">
        <v>342</v>
      </c>
      <c r="L12" s="14">
        <v>0</v>
      </c>
      <c r="M12" s="25">
        <v>3408</v>
      </c>
      <c r="N12" s="24" t="s">
        <v>416</v>
      </c>
      <c r="O12" s="22">
        <f t="shared" si="0"/>
        <v>5950</v>
      </c>
      <c r="P12" s="21">
        <v>4188</v>
      </c>
      <c r="Q12" s="24" t="s">
        <v>466</v>
      </c>
      <c r="R12" s="14">
        <v>0</v>
      </c>
    </row>
    <row r="13" spans="1:29" ht="30" customHeight="1" x14ac:dyDescent="0.2">
      <c r="A13" s="14">
        <v>3</v>
      </c>
      <c r="B13" s="14">
        <v>38503</v>
      </c>
      <c r="C13" s="24" t="s">
        <v>242</v>
      </c>
      <c r="D13" s="14">
        <v>602359</v>
      </c>
      <c r="E13" s="24" t="s">
        <v>242</v>
      </c>
      <c r="F13" s="38" t="s">
        <v>257</v>
      </c>
      <c r="G13" s="14">
        <v>105</v>
      </c>
      <c r="H13" s="18" t="s">
        <v>20</v>
      </c>
      <c r="I13" s="18" t="s">
        <v>19</v>
      </c>
      <c r="J13" s="37" t="s">
        <v>470</v>
      </c>
      <c r="K13" s="24" t="s">
        <v>242</v>
      </c>
      <c r="L13" s="14">
        <v>0</v>
      </c>
      <c r="M13" s="14">
        <v>3286</v>
      </c>
      <c r="N13" s="24" t="s">
        <v>314</v>
      </c>
      <c r="O13" s="22">
        <f t="shared" si="0"/>
        <v>105</v>
      </c>
      <c r="P13" s="14">
        <v>4139</v>
      </c>
      <c r="Q13" s="24" t="s">
        <v>466</v>
      </c>
      <c r="R13" s="14">
        <v>0</v>
      </c>
    </row>
    <row r="14" spans="1:29" ht="23.25" customHeight="1" x14ac:dyDescent="0.2">
      <c r="A14" s="14">
        <v>4</v>
      </c>
      <c r="B14" s="14">
        <v>38803</v>
      </c>
      <c r="C14" s="24" t="s">
        <v>288</v>
      </c>
      <c r="D14" s="25">
        <v>164</v>
      </c>
      <c r="E14" s="24" t="s">
        <v>452</v>
      </c>
      <c r="F14" s="38" t="s">
        <v>469</v>
      </c>
      <c r="G14" s="14">
        <v>93.49</v>
      </c>
      <c r="H14" s="18" t="s">
        <v>20</v>
      </c>
      <c r="I14" s="18" t="s">
        <v>19</v>
      </c>
      <c r="J14" s="37" t="s">
        <v>471</v>
      </c>
      <c r="K14" s="24" t="s">
        <v>288</v>
      </c>
      <c r="L14" s="14">
        <v>0</v>
      </c>
      <c r="M14" s="14">
        <v>3329</v>
      </c>
      <c r="N14" s="24" t="s">
        <v>342</v>
      </c>
      <c r="O14" s="22">
        <f t="shared" si="0"/>
        <v>93.49</v>
      </c>
      <c r="P14" s="14">
        <v>4197</v>
      </c>
      <c r="Q14" s="24" t="s">
        <v>466</v>
      </c>
      <c r="R14" s="14">
        <v>0</v>
      </c>
    </row>
    <row r="15" spans="1:29" ht="23.25" customHeight="1" x14ac:dyDescent="0.2">
      <c r="A15" s="27">
        <v>5</v>
      </c>
      <c r="B15" s="14">
        <v>38514</v>
      </c>
      <c r="C15" s="24" t="s">
        <v>242</v>
      </c>
      <c r="D15" s="14">
        <v>303828</v>
      </c>
      <c r="E15" s="24" t="s">
        <v>221</v>
      </c>
      <c r="F15" s="24" t="s">
        <v>472</v>
      </c>
      <c r="G15" s="14">
        <v>480.52</v>
      </c>
      <c r="H15" s="24" t="s">
        <v>20</v>
      </c>
      <c r="I15" s="18" t="s">
        <v>19</v>
      </c>
      <c r="J15" s="24" t="s">
        <v>473</v>
      </c>
      <c r="K15" s="24" t="s">
        <v>242</v>
      </c>
      <c r="L15" s="14">
        <v>0</v>
      </c>
      <c r="M15" s="14">
        <v>3283</v>
      </c>
      <c r="N15" s="24" t="s">
        <v>314</v>
      </c>
      <c r="O15" s="14">
        <f t="shared" si="0"/>
        <v>480.52</v>
      </c>
      <c r="P15" s="14">
        <v>4198</v>
      </c>
      <c r="Q15" s="24" t="s">
        <v>466</v>
      </c>
      <c r="R15" s="14">
        <v>0</v>
      </c>
    </row>
    <row r="16" spans="1:29" ht="29.25" customHeight="1" x14ac:dyDescent="0.2">
      <c r="A16" s="14">
        <v>7</v>
      </c>
      <c r="B16" s="14">
        <v>38510</v>
      </c>
      <c r="C16" s="24" t="s">
        <v>242</v>
      </c>
      <c r="D16" s="14">
        <v>14265</v>
      </c>
      <c r="E16" s="24" t="s">
        <v>221</v>
      </c>
      <c r="F16" s="24" t="s">
        <v>474</v>
      </c>
      <c r="G16" s="14">
        <v>2839.34</v>
      </c>
      <c r="H16" s="24" t="s">
        <v>20</v>
      </c>
      <c r="I16" s="18" t="s">
        <v>19</v>
      </c>
      <c r="J16" s="24" t="s">
        <v>475</v>
      </c>
      <c r="K16" s="24" t="s">
        <v>242</v>
      </c>
      <c r="L16" s="14">
        <v>0</v>
      </c>
      <c r="M16" s="14">
        <v>3328</v>
      </c>
      <c r="N16" s="24" t="s">
        <v>342</v>
      </c>
      <c r="O16" s="14">
        <f t="shared" si="0"/>
        <v>2839.34</v>
      </c>
      <c r="P16" s="14">
        <v>4199</v>
      </c>
      <c r="Q16" s="24" t="s">
        <v>466</v>
      </c>
      <c r="R16" s="14">
        <v>0</v>
      </c>
    </row>
    <row r="17" spans="1:18" ht="20.100000000000001" customHeight="1" x14ac:dyDescent="0.2">
      <c r="A17" s="15">
        <v>8</v>
      </c>
      <c r="B17" s="14">
        <v>38529</v>
      </c>
      <c r="C17" s="24" t="s">
        <v>466</v>
      </c>
      <c r="D17" s="14">
        <v>2028425</v>
      </c>
      <c r="E17" s="25" t="s">
        <v>242</v>
      </c>
      <c r="F17" s="24" t="s">
        <v>322</v>
      </c>
      <c r="G17" s="14">
        <v>3788.56</v>
      </c>
      <c r="H17" s="24" t="s">
        <v>20</v>
      </c>
      <c r="I17" s="18" t="s">
        <v>19</v>
      </c>
      <c r="J17" s="24" t="s">
        <v>476</v>
      </c>
      <c r="K17" s="24" t="s">
        <v>242</v>
      </c>
      <c r="L17" s="14">
        <v>0</v>
      </c>
      <c r="M17" s="14">
        <v>3285</v>
      </c>
      <c r="N17" s="24" t="s">
        <v>314</v>
      </c>
      <c r="O17" s="14">
        <f t="shared" si="0"/>
        <v>3788.56</v>
      </c>
      <c r="P17" s="14">
        <v>4192</v>
      </c>
      <c r="Q17" s="24" t="s">
        <v>466</v>
      </c>
      <c r="R17" s="14">
        <v>0</v>
      </c>
    </row>
    <row r="18" spans="1:18" ht="20.100000000000001" customHeight="1" x14ac:dyDescent="0.2">
      <c r="A18" s="15">
        <v>9</v>
      </c>
      <c r="B18" s="14">
        <v>38541</v>
      </c>
      <c r="C18" s="24" t="s">
        <v>242</v>
      </c>
      <c r="D18" s="14">
        <v>2014452</v>
      </c>
      <c r="E18" s="25" t="s">
        <v>242</v>
      </c>
      <c r="F18" s="24" t="s">
        <v>477</v>
      </c>
      <c r="G18" s="14">
        <v>773.5</v>
      </c>
      <c r="H18" s="24" t="s">
        <v>20</v>
      </c>
      <c r="I18" s="18" t="s">
        <v>19</v>
      </c>
      <c r="J18" s="24" t="s">
        <v>478</v>
      </c>
      <c r="K18" s="24" t="s">
        <v>242</v>
      </c>
      <c r="L18" s="14">
        <v>0</v>
      </c>
      <c r="M18" s="14">
        <v>3284</v>
      </c>
      <c r="N18" s="24" t="s">
        <v>314</v>
      </c>
      <c r="O18" s="14">
        <f t="shared" si="0"/>
        <v>773.5</v>
      </c>
      <c r="P18" s="14">
        <v>4194</v>
      </c>
      <c r="Q18" s="24" t="s">
        <v>466</v>
      </c>
      <c r="R18" s="14">
        <v>0</v>
      </c>
    </row>
    <row r="19" spans="1:18" ht="25.5" customHeight="1" x14ac:dyDescent="0.2">
      <c r="A19" s="15">
        <v>10</v>
      </c>
      <c r="B19" s="14">
        <v>38694</v>
      </c>
      <c r="C19" s="24" t="s">
        <v>288</v>
      </c>
      <c r="D19" s="14">
        <v>1449</v>
      </c>
      <c r="E19" s="25" t="s">
        <v>242</v>
      </c>
      <c r="F19" s="24" t="s">
        <v>276</v>
      </c>
      <c r="G19" s="14">
        <v>3094</v>
      </c>
      <c r="H19" s="24" t="s">
        <v>20</v>
      </c>
      <c r="I19" s="18" t="s">
        <v>19</v>
      </c>
      <c r="J19" s="18" t="s">
        <v>479</v>
      </c>
      <c r="K19" s="24" t="s">
        <v>288</v>
      </c>
      <c r="L19" s="14">
        <v>0</v>
      </c>
      <c r="M19" s="14">
        <v>3282</v>
      </c>
      <c r="N19" s="24" t="s">
        <v>314</v>
      </c>
      <c r="O19" s="14">
        <f t="shared" si="0"/>
        <v>3094</v>
      </c>
      <c r="P19" s="14">
        <v>4196</v>
      </c>
      <c r="Q19" s="24" t="s">
        <v>466</v>
      </c>
      <c r="R19" s="14">
        <v>0</v>
      </c>
    </row>
    <row r="20" spans="1:18" ht="20.100000000000001" customHeight="1" x14ac:dyDescent="0.2">
      <c r="A20" s="15">
        <v>11</v>
      </c>
      <c r="B20" s="14">
        <v>39597</v>
      </c>
      <c r="C20" s="24" t="s">
        <v>348</v>
      </c>
      <c r="D20" s="14">
        <v>8868</v>
      </c>
      <c r="E20" s="25" t="s">
        <v>348</v>
      </c>
      <c r="F20" s="24" t="s">
        <v>483</v>
      </c>
      <c r="G20" s="14">
        <v>44881.65</v>
      </c>
      <c r="H20" s="24" t="s">
        <v>20</v>
      </c>
      <c r="I20" s="18" t="s">
        <v>19</v>
      </c>
      <c r="J20" s="24" t="s">
        <v>210</v>
      </c>
      <c r="K20" s="24" t="s">
        <v>376</v>
      </c>
      <c r="L20" s="14">
        <v>0</v>
      </c>
      <c r="M20" s="14">
        <v>3433</v>
      </c>
      <c r="N20" s="24" t="s">
        <v>480</v>
      </c>
      <c r="O20" s="14">
        <f t="shared" si="0"/>
        <v>44881.65</v>
      </c>
      <c r="P20" s="14">
        <v>4200</v>
      </c>
      <c r="Q20" s="24" t="s">
        <v>466</v>
      </c>
      <c r="R20" s="14">
        <v>0</v>
      </c>
    </row>
    <row r="21" spans="1:18" ht="24.75" customHeight="1" x14ac:dyDescent="0.2">
      <c r="A21" s="15">
        <v>12</v>
      </c>
      <c r="B21" s="14">
        <v>40191</v>
      </c>
      <c r="C21" s="14"/>
      <c r="D21" s="14">
        <v>42622</v>
      </c>
      <c r="E21" s="25" t="s">
        <v>484</v>
      </c>
      <c r="F21" s="24" t="s">
        <v>485</v>
      </c>
      <c r="G21" s="14">
        <v>388.55</v>
      </c>
      <c r="H21" s="24" t="s">
        <v>62</v>
      </c>
      <c r="I21" s="18" t="s">
        <v>19</v>
      </c>
      <c r="J21" s="24" t="s">
        <v>487</v>
      </c>
      <c r="K21" s="24" t="s">
        <v>382</v>
      </c>
      <c r="L21" s="14">
        <v>0</v>
      </c>
      <c r="M21" s="14">
        <v>3444</v>
      </c>
      <c r="N21" s="24" t="s">
        <v>486</v>
      </c>
      <c r="O21" s="14">
        <f t="shared" si="0"/>
        <v>388.55</v>
      </c>
      <c r="P21" s="14">
        <v>154</v>
      </c>
      <c r="Q21" s="24" t="s">
        <v>466</v>
      </c>
      <c r="R21" s="14">
        <v>0</v>
      </c>
    </row>
  </sheetData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2:AC44"/>
  <sheetViews>
    <sheetView topLeftCell="A28" workbookViewId="0">
      <selection activeCell="L46" sqref="L46"/>
    </sheetView>
  </sheetViews>
  <sheetFormatPr defaultRowHeight="20.100000000000001" customHeight="1" x14ac:dyDescent="0.2"/>
  <cols>
    <col min="1" max="1" width="4.5703125" style="10" customWidth="1"/>
    <col min="2" max="2" width="9.7109375" style="6" customWidth="1"/>
    <col min="3" max="3" width="12.42578125" style="6" customWidth="1"/>
    <col min="4" max="4" width="14.42578125" style="6" customWidth="1"/>
    <col min="5" max="5" width="14.28515625" style="6" customWidth="1"/>
    <col min="6" max="6" width="20.140625" style="6" customWidth="1"/>
    <col min="7" max="7" width="12.42578125" style="6" customWidth="1"/>
    <col min="8" max="8" width="9.85546875" style="6" customWidth="1"/>
    <col min="9" max="9" width="15" style="6" customWidth="1"/>
    <col min="10" max="10" width="30.140625" style="6" customWidth="1"/>
    <col min="11" max="11" width="13.28515625" style="6" customWidth="1"/>
    <col min="12" max="13" width="9.28515625" style="6" customWidth="1"/>
    <col min="14" max="14" width="10.42578125" style="6" customWidth="1"/>
    <col min="15" max="15" width="11.85546875" style="6" customWidth="1"/>
    <col min="16" max="16" width="11.28515625" style="6" customWidth="1"/>
    <col min="17" max="17" width="12.42578125" style="6" customWidth="1"/>
    <col min="18" max="18" width="8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0.100000000000001" customHeight="1" x14ac:dyDescent="0.2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39" customHeight="1" x14ac:dyDescent="0.2">
      <c r="A10" s="27">
        <v>1</v>
      </c>
      <c r="B10" s="18">
        <v>40199</v>
      </c>
      <c r="C10" s="19" t="s">
        <v>382</v>
      </c>
      <c r="D10" s="18">
        <v>775</v>
      </c>
      <c r="E10" s="19" t="s">
        <v>376</v>
      </c>
      <c r="F10" s="29" t="s">
        <v>33</v>
      </c>
      <c r="G10" s="20">
        <v>2358.86</v>
      </c>
      <c r="H10" s="18" t="s">
        <v>89</v>
      </c>
      <c r="I10" s="18" t="s">
        <v>19</v>
      </c>
      <c r="J10" s="11" t="s">
        <v>488</v>
      </c>
      <c r="K10" s="19" t="s">
        <v>409</v>
      </c>
      <c r="L10" s="21">
        <v>0</v>
      </c>
      <c r="M10" s="21">
        <v>3401</v>
      </c>
      <c r="N10" s="19" t="s">
        <v>416</v>
      </c>
      <c r="O10" s="22">
        <f>G10</f>
        <v>2358.86</v>
      </c>
      <c r="P10" s="21">
        <v>4201</v>
      </c>
      <c r="Q10" s="23" t="s">
        <v>489</v>
      </c>
      <c r="R10" s="21">
        <v>0</v>
      </c>
      <c r="S10" s="2"/>
    </row>
    <row r="11" spans="1:29" ht="49.5" hidden="1" customHeight="1" x14ac:dyDescent="0.2">
      <c r="A11" s="14"/>
      <c r="B11" s="14"/>
      <c r="C11" s="15"/>
      <c r="D11" s="15"/>
      <c r="E11" s="15"/>
      <c r="F11" s="29"/>
      <c r="G11" s="16"/>
      <c r="H11" s="18" t="s">
        <v>89</v>
      </c>
      <c r="I11" s="18" t="s">
        <v>19</v>
      </c>
      <c r="J11" s="11"/>
      <c r="K11" s="15"/>
      <c r="L11" s="21"/>
      <c r="M11" s="14"/>
      <c r="N11" s="15"/>
      <c r="O11" s="22">
        <f t="shared" ref="O11:O26" si="0">G11</f>
        <v>0</v>
      </c>
      <c r="P11" s="21"/>
      <c r="Q11" s="12"/>
      <c r="R11" s="21"/>
    </row>
    <row r="12" spans="1:29" ht="33" customHeight="1" x14ac:dyDescent="0.2">
      <c r="A12" s="14">
        <v>2</v>
      </c>
      <c r="B12" s="14">
        <v>39782</v>
      </c>
      <c r="C12" s="24" t="s">
        <v>369</v>
      </c>
      <c r="D12" s="14">
        <v>9031</v>
      </c>
      <c r="E12" s="24" t="s">
        <v>242</v>
      </c>
      <c r="F12" s="29" t="s">
        <v>248</v>
      </c>
      <c r="G12" s="14">
        <v>317</v>
      </c>
      <c r="H12" s="18" t="s">
        <v>89</v>
      </c>
      <c r="I12" s="18" t="s">
        <v>19</v>
      </c>
      <c r="J12" s="11" t="s">
        <v>491</v>
      </c>
      <c r="K12" s="24" t="s">
        <v>369</v>
      </c>
      <c r="L12" s="14">
        <v>0</v>
      </c>
      <c r="M12" s="25">
        <v>3440</v>
      </c>
      <c r="N12" s="24" t="s">
        <v>490</v>
      </c>
      <c r="O12" s="22">
        <f t="shared" si="0"/>
        <v>317</v>
      </c>
      <c r="P12" s="21">
        <v>4202</v>
      </c>
      <c r="Q12" s="24" t="s">
        <v>489</v>
      </c>
      <c r="R12" s="14">
        <v>0</v>
      </c>
    </row>
    <row r="13" spans="1:29" ht="30" customHeight="1" x14ac:dyDescent="0.2">
      <c r="A13" s="14">
        <v>3</v>
      </c>
      <c r="B13" s="14">
        <v>39781</v>
      </c>
      <c r="C13" s="24" t="s">
        <v>369</v>
      </c>
      <c r="D13" s="14">
        <v>9032</v>
      </c>
      <c r="E13" s="24" t="s">
        <v>242</v>
      </c>
      <c r="F13" s="29" t="s">
        <v>248</v>
      </c>
      <c r="G13" s="14">
        <v>477.92</v>
      </c>
      <c r="H13" s="18" t="s">
        <v>89</v>
      </c>
      <c r="I13" s="18" t="s">
        <v>19</v>
      </c>
      <c r="J13" s="37" t="s">
        <v>492</v>
      </c>
      <c r="K13" s="24" t="s">
        <v>369</v>
      </c>
      <c r="L13" s="14">
        <v>0</v>
      </c>
      <c r="M13" s="14">
        <v>3441</v>
      </c>
      <c r="N13" s="24" t="s">
        <v>480</v>
      </c>
      <c r="O13" s="22">
        <f t="shared" si="0"/>
        <v>477.92</v>
      </c>
      <c r="P13" s="14">
        <v>4202</v>
      </c>
      <c r="Q13" s="24" t="s">
        <v>489</v>
      </c>
      <c r="R13" s="14">
        <v>0</v>
      </c>
    </row>
    <row r="14" spans="1:29" ht="27.75" customHeight="1" x14ac:dyDescent="0.2">
      <c r="A14" s="14">
        <v>4</v>
      </c>
      <c r="B14" s="14">
        <v>39164</v>
      </c>
      <c r="C14" s="24" t="s">
        <v>324</v>
      </c>
      <c r="D14" s="25">
        <v>79480665</v>
      </c>
      <c r="E14" s="24" t="s">
        <v>314</v>
      </c>
      <c r="F14" s="38" t="s">
        <v>393</v>
      </c>
      <c r="G14" s="14">
        <v>17499.3</v>
      </c>
      <c r="H14" s="18" t="s">
        <v>89</v>
      </c>
      <c r="I14" s="18" t="s">
        <v>19</v>
      </c>
      <c r="J14" s="37" t="s">
        <v>493</v>
      </c>
      <c r="K14" s="24" t="s">
        <v>342</v>
      </c>
      <c r="L14" s="14">
        <v>0</v>
      </c>
      <c r="M14" s="14">
        <v>3432</v>
      </c>
      <c r="N14" s="24" t="s">
        <v>376</v>
      </c>
      <c r="O14" s="22">
        <f t="shared" si="0"/>
        <v>17499.3</v>
      </c>
      <c r="P14" s="14">
        <v>4211</v>
      </c>
      <c r="Q14" s="24" t="s">
        <v>489</v>
      </c>
      <c r="R14" s="14">
        <v>0</v>
      </c>
    </row>
    <row r="15" spans="1:29" ht="27.75" customHeight="1" x14ac:dyDescent="0.2">
      <c r="A15" s="27">
        <v>5</v>
      </c>
      <c r="B15" s="14">
        <v>39533</v>
      </c>
      <c r="C15" s="24" t="s">
        <v>348</v>
      </c>
      <c r="D15" s="14">
        <v>22036</v>
      </c>
      <c r="E15" s="24" t="s">
        <v>348</v>
      </c>
      <c r="F15" s="24" t="s">
        <v>203</v>
      </c>
      <c r="G15" s="14">
        <v>498.78</v>
      </c>
      <c r="H15" s="18" t="s">
        <v>89</v>
      </c>
      <c r="I15" s="18" t="s">
        <v>19</v>
      </c>
      <c r="J15" s="24" t="s">
        <v>494</v>
      </c>
      <c r="K15" s="24" t="s">
        <v>369</v>
      </c>
      <c r="L15" s="14">
        <v>0</v>
      </c>
      <c r="M15" s="14">
        <v>3438</v>
      </c>
      <c r="N15" s="24" t="s">
        <v>480</v>
      </c>
      <c r="O15" s="22">
        <f t="shared" si="0"/>
        <v>498.78</v>
      </c>
      <c r="P15" s="14">
        <v>4210</v>
      </c>
      <c r="Q15" s="24" t="s">
        <v>489</v>
      </c>
      <c r="R15" s="14">
        <v>0</v>
      </c>
    </row>
    <row r="16" spans="1:29" ht="29.25" customHeight="1" x14ac:dyDescent="0.2">
      <c r="A16" s="14">
        <v>7</v>
      </c>
      <c r="B16" s="14">
        <v>39108</v>
      </c>
      <c r="C16" s="24"/>
      <c r="D16" s="14">
        <v>24</v>
      </c>
      <c r="E16" s="24" t="s">
        <v>328</v>
      </c>
      <c r="F16" s="24" t="s">
        <v>214</v>
      </c>
      <c r="G16" s="14">
        <v>16539.62</v>
      </c>
      <c r="H16" s="18" t="s">
        <v>89</v>
      </c>
      <c r="I16" s="18" t="s">
        <v>19</v>
      </c>
      <c r="J16" s="24" t="s">
        <v>495</v>
      </c>
      <c r="K16" s="24" t="s">
        <v>324</v>
      </c>
      <c r="L16" s="14">
        <v>0</v>
      </c>
      <c r="M16" s="14">
        <v>3411</v>
      </c>
      <c r="N16" s="24" t="s">
        <v>416</v>
      </c>
      <c r="O16" s="22">
        <f t="shared" si="0"/>
        <v>16539.62</v>
      </c>
      <c r="P16" s="14">
        <v>4209</v>
      </c>
      <c r="Q16" s="24" t="s">
        <v>489</v>
      </c>
      <c r="R16" s="14">
        <v>0</v>
      </c>
    </row>
    <row r="17" spans="1:18" ht="27.75" customHeight="1" x14ac:dyDescent="0.2">
      <c r="A17" s="15">
        <v>8</v>
      </c>
      <c r="B17" s="14">
        <v>39424</v>
      </c>
      <c r="C17" s="24" t="s">
        <v>342</v>
      </c>
      <c r="D17" s="14">
        <v>2667</v>
      </c>
      <c r="E17" s="24" t="s">
        <v>328</v>
      </c>
      <c r="F17" s="24" t="s">
        <v>251</v>
      </c>
      <c r="G17" s="14">
        <v>286.79000000000002</v>
      </c>
      <c r="H17" s="18" t="s">
        <v>89</v>
      </c>
      <c r="I17" s="18" t="s">
        <v>19</v>
      </c>
      <c r="J17" s="24" t="s">
        <v>496</v>
      </c>
      <c r="K17" s="24" t="s">
        <v>348</v>
      </c>
      <c r="L17" s="14">
        <v>0</v>
      </c>
      <c r="M17" s="14">
        <v>3402</v>
      </c>
      <c r="N17" s="24" t="s">
        <v>416</v>
      </c>
      <c r="O17" s="22">
        <f t="shared" si="0"/>
        <v>286.79000000000002</v>
      </c>
      <c r="P17" s="14">
        <v>4208</v>
      </c>
      <c r="Q17" s="24" t="s">
        <v>489</v>
      </c>
      <c r="R17" s="14">
        <v>0</v>
      </c>
    </row>
    <row r="18" spans="1:18" ht="26.25" customHeight="1" x14ac:dyDescent="0.2">
      <c r="A18" s="15">
        <v>9</v>
      </c>
      <c r="B18" s="14">
        <v>39426</v>
      </c>
      <c r="C18" s="24" t="s">
        <v>324</v>
      </c>
      <c r="D18" s="14">
        <v>2668</v>
      </c>
      <c r="E18" s="24" t="s">
        <v>490</v>
      </c>
      <c r="F18" s="24" t="s">
        <v>251</v>
      </c>
      <c r="G18" s="14">
        <v>400.46</v>
      </c>
      <c r="H18" s="18" t="s">
        <v>89</v>
      </c>
      <c r="I18" s="18" t="s">
        <v>19</v>
      </c>
      <c r="J18" s="24" t="s">
        <v>496</v>
      </c>
      <c r="K18" s="24" t="s">
        <v>348</v>
      </c>
      <c r="L18" s="14">
        <v>0</v>
      </c>
      <c r="M18" s="14">
        <v>3403</v>
      </c>
      <c r="N18" s="24" t="s">
        <v>275</v>
      </c>
      <c r="O18" s="22">
        <f t="shared" si="0"/>
        <v>400.46</v>
      </c>
      <c r="P18" s="14">
        <v>4208</v>
      </c>
      <c r="Q18" s="24" t="s">
        <v>489</v>
      </c>
      <c r="R18" s="14">
        <v>0</v>
      </c>
    </row>
    <row r="19" spans="1:18" ht="28.5" customHeight="1" x14ac:dyDescent="0.2">
      <c r="A19" s="15">
        <v>10</v>
      </c>
      <c r="B19" s="14">
        <v>39219</v>
      </c>
      <c r="C19" s="24" t="s">
        <v>324</v>
      </c>
      <c r="D19" s="14">
        <v>2722</v>
      </c>
      <c r="E19" s="24" t="s">
        <v>328</v>
      </c>
      <c r="F19" s="24" t="s">
        <v>251</v>
      </c>
      <c r="G19" s="14">
        <v>303.70999999999998</v>
      </c>
      <c r="H19" s="18" t="s">
        <v>89</v>
      </c>
      <c r="I19" s="18" t="s">
        <v>19</v>
      </c>
      <c r="J19" s="24" t="s">
        <v>496</v>
      </c>
      <c r="K19" s="24" t="s">
        <v>324</v>
      </c>
      <c r="L19" s="14">
        <v>0</v>
      </c>
      <c r="M19" s="14">
        <v>3333</v>
      </c>
      <c r="N19" s="24" t="s">
        <v>348</v>
      </c>
      <c r="O19" s="22">
        <f t="shared" si="0"/>
        <v>303.70999999999998</v>
      </c>
      <c r="P19" s="14">
        <v>4208</v>
      </c>
      <c r="Q19" s="24" t="s">
        <v>489</v>
      </c>
      <c r="R19" s="14">
        <v>0</v>
      </c>
    </row>
    <row r="20" spans="1:18" ht="20.100000000000001" customHeight="1" x14ac:dyDescent="0.2">
      <c r="A20" s="15">
        <v>11</v>
      </c>
      <c r="B20" s="14">
        <v>39905</v>
      </c>
      <c r="C20" s="24" t="s">
        <v>376</v>
      </c>
      <c r="D20" s="14">
        <v>108</v>
      </c>
      <c r="E20" s="24" t="s">
        <v>369</v>
      </c>
      <c r="F20" s="24" t="s">
        <v>497</v>
      </c>
      <c r="G20" s="14">
        <v>2000</v>
      </c>
      <c r="H20" s="18" t="s">
        <v>89</v>
      </c>
      <c r="I20" s="18" t="s">
        <v>19</v>
      </c>
      <c r="J20" s="24" t="s">
        <v>498</v>
      </c>
      <c r="K20" s="24" t="s">
        <v>376</v>
      </c>
      <c r="L20" s="14">
        <v>0</v>
      </c>
      <c r="M20" s="14">
        <v>3426</v>
      </c>
      <c r="N20" s="24" t="s">
        <v>480</v>
      </c>
      <c r="O20" s="22">
        <f t="shared" si="0"/>
        <v>2000</v>
      </c>
      <c r="P20" s="14">
        <v>4207</v>
      </c>
      <c r="Q20" s="15"/>
      <c r="R20" s="14">
        <v>0</v>
      </c>
    </row>
    <row r="21" spans="1:18" ht="20.100000000000001" customHeight="1" x14ac:dyDescent="0.2">
      <c r="A21" s="15">
        <v>12</v>
      </c>
      <c r="B21" s="14">
        <v>39137</v>
      </c>
      <c r="C21" s="24" t="s">
        <v>324</v>
      </c>
      <c r="D21" s="14">
        <v>8444</v>
      </c>
      <c r="E21" s="24" t="s">
        <v>314</v>
      </c>
      <c r="F21" s="24" t="s">
        <v>499</v>
      </c>
      <c r="G21" s="14">
        <v>844.9</v>
      </c>
      <c r="H21" s="18" t="s">
        <v>89</v>
      </c>
      <c r="I21" s="18" t="s">
        <v>19</v>
      </c>
      <c r="J21" s="24" t="s">
        <v>500</v>
      </c>
      <c r="K21" s="24" t="s">
        <v>342</v>
      </c>
      <c r="L21" s="14">
        <v>0</v>
      </c>
      <c r="M21" s="14">
        <v>3436</v>
      </c>
      <c r="N21" s="24" t="s">
        <v>480</v>
      </c>
      <c r="O21" s="22">
        <f t="shared" si="0"/>
        <v>844.9</v>
      </c>
      <c r="P21" s="14">
        <v>4206</v>
      </c>
      <c r="Q21" s="24" t="s">
        <v>489</v>
      </c>
      <c r="R21" s="14">
        <v>0</v>
      </c>
    </row>
    <row r="22" spans="1:18" ht="20.100000000000001" customHeight="1" x14ac:dyDescent="0.2">
      <c r="A22" s="15">
        <v>13</v>
      </c>
      <c r="B22" s="14">
        <v>39208</v>
      </c>
      <c r="C22" s="24" t="s">
        <v>324</v>
      </c>
      <c r="D22" s="14">
        <v>9084080</v>
      </c>
      <c r="E22" s="24" t="s">
        <v>452</v>
      </c>
      <c r="F22" s="24" t="s">
        <v>232</v>
      </c>
      <c r="G22" s="14">
        <v>2975</v>
      </c>
      <c r="H22" s="18" t="s">
        <v>89</v>
      </c>
      <c r="I22" s="18" t="s">
        <v>19</v>
      </c>
      <c r="J22" s="24" t="s">
        <v>501</v>
      </c>
      <c r="K22" s="24" t="s">
        <v>342</v>
      </c>
      <c r="L22" s="14">
        <v>0</v>
      </c>
      <c r="M22" s="14">
        <v>3437</v>
      </c>
      <c r="N22" s="24" t="s">
        <v>480</v>
      </c>
      <c r="O22" s="14">
        <f t="shared" si="0"/>
        <v>2975</v>
      </c>
      <c r="P22" s="14">
        <v>4205</v>
      </c>
      <c r="Q22" s="24" t="s">
        <v>489</v>
      </c>
      <c r="R22" s="14">
        <v>0</v>
      </c>
    </row>
    <row r="23" spans="1:18" ht="20.100000000000001" customHeight="1" x14ac:dyDescent="0.2">
      <c r="A23" s="15">
        <v>14</v>
      </c>
      <c r="B23" s="14">
        <v>39869</v>
      </c>
      <c r="C23" s="24" t="s">
        <v>369</v>
      </c>
      <c r="D23" s="14">
        <v>80277</v>
      </c>
      <c r="E23" s="24" t="s">
        <v>348</v>
      </c>
      <c r="F23" s="24" t="s">
        <v>502</v>
      </c>
      <c r="G23" s="14">
        <v>802.88</v>
      </c>
      <c r="H23" s="18" t="s">
        <v>89</v>
      </c>
      <c r="I23" s="18" t="s">
        <v>19</v>
      </c>
      <c r="J23" s="24" t="s">
        <v>503</v>
      </c>
      <c r="K23" s="24" t="s">
        <v>380</v>
      </c>
      <c r="L23" s="14">
        <v>0</v>
      </c>
      <c r="M23" s="14">
        <v>3439</v>
      </c>
      <c r="N23" s="24" t="s">
        <v>480</v>
      </c>
      <c r="O23" s="14">
        <f t="shared" si="0"/>
        <v>802.88</v>
      </c>
      <c r="P23" s="14">
        <v>4204</v>
      </c>
      <c r="Q23" s="24" t="s">
        <v>489</v>
      </c>
      <c r="R23" s="14">
        <v>0</v>
      </c>
    </row>
    <row r="24" spans="1:18" ht="20.100000000000001" customHeight="1" x14ac:dyDescent="0.2">
      <c r="A24" s="15">
        <v>15</v>
      </c>
      <c r="B24" s="14">
        <v>39068</v>
      </c>
      <c r="C24" s="24" t="s">
        <v>314</v>
      </c>
      <c r="D24" s="14">
        <v>6422622616</v>
      </c>
      <c r="E24" s="24" t="s">
        <v>328</v>
      </c>
      <c r="F24" s="24" t="s">
        <v>217</v>
      </c>
      <c r="G24" s="14">
        <v>5902.2</v>
      </c>
      <c r="H24" s="18" t="s">
        <v>89</v>
      </c>
      <c r="I24" s="18" t="s">
        <v>19</v>
      </c>
      <c r="J24" s="24" t="s">
        <v>504</v>
      </c>
      <c r="K24" s="24" t="s">
        <v>438</v>
      </c>
      <c r="L24" s="14">
        <v>0</v>
      </c>
      <c r="M24" s="14">
        <v>709</v>
      </c>
      <c r="N24" s="24" t="s">
        <v>480</v>
      </c>
      <c r="O24" s="14">
        <f t="shared" si="0"/>
        <v>5902.2</v>
      </c>
      <c r="P24" s="14">
        <v>4203</v>
      </c>
      <c r="Q24" s="24" t="s">
        <v>489</v>
      </c>
      <c r="R24" s="14">
        <v>0</v>
      </c>
    </row>
    <row r="25" spans="1:18" ht="20.100000000000001" customHeight="1" x14ac:dyDescent="0.2">
      <c r="A25" s="15">
        <v>16</v>
      </c>
      <c r="B25" s="14">
        <v>37342</v>
      </c>
      <c r="C25" s="24" t="s">
        <v>155</v>
      </c>
      <c r="D25" s="25">
        <v>26529</v>
      </c>
      <c r="E25" s="24" t="s">
        <v>140</v>
      </c>
      <c r="F25" s="24" t="s">
        <v>87</v>
      </c>
      <c r="G25" s="14">
        <v>3734.44</v>
      </c>
      <c r="H25" s="18" t="s">
        <v>89</v>
      </c>
      <c r="I25" s="18" t="s">
        <v>19</v>
      </c>
      <c r="J25" s="24" t="s">
        <v>505</v>
      </c>
      <c r="K25" s="24" t="s">
        <v>466</v>
      </c>
      <c r="L25" s="14">
        <v>0</v>
      </c>
      <c r="M25" s="14"/>
      <c r="N25" s="15"/>
      <c r="O25" s="14">
        <f t="shared" si="0"/>
        <v>3734.44</v>
      </c>
      <c r="P25" s="14"/>
      <c r="Q25" s="24" t="s">
        <v>489</v>
      </c>
      <c r="R25" s="14">
        <v>0</v>
      </c>
    </row>
    <row r="26" spans="1:18" ht="34.5" customHeight="1" x14ac:dyDescent="0.2">
      <c r="A26" s="15">
        <v>17</v>
      </c>
      <c r="B26" s="14">
        <v>39208</v>
      </c>
      <c r="C26" s="24" t="s">
        <v>324</v>
      </c>
      <c r="D26" s="14">
        <v>9084080</v>
      </c>
      <c r="E26" s="24" t="s">
        <v>452</v>
      </c>
      <c r="F26" s="24" t="s">
        <v>232</v>
      </c>
      <c r="G26" s="14">
        <v>2975</v>
      </c>
      <c r="H26" s="18" t="s">
        <v>89</v>
      </c>
      <c r="I26" s="18" t="s">
        <v>19</v>
      </c>
      <c r="J26" s="24" t="s">
        <v>501</v>
      </c>
      <c r="K26" s="24" t="s">
        <v>345</v>
      </c>
      <c r="L26" s="14">
        <v>0</v>
      </c>
      <c r="M26" s="14">
        <v>3737</v>
      </c>
      <c r="N26" s="24" t="s">
        <v>480</v>
      </c>
      <c r="O26" s="14">
        <f t="shared" si="0"/>
        <v>2975</v>
      </c>
      <c r="P26" s="14">
        <v>4205</v>
      </c>
      <c r="Q26" s="24" t="s">
        <v>489</v>
      </c>
      <c r="R26" s="14">
        <v>0</v>
      </c>
    </row>
    <row r="27" spans="1:18" ht="24" customHeight="1" x14ac:dyDescent="0.2">
      <c r="A27" s="15">
        <v>18</v>
      </c>
      <c r="B27" s="14">
        <v>39067</v>
      </c>
      <c r="C27" s="24" t="s">
        <v>506</v>
      </c>
      <c r="D27" s="14">
        <v>6422625336</v>
      </c>
      <c r="E27" s="24" t="s">
        <v>328</v>
      </c>
      <c r="F27" s="24" t="s">
        <v>217</v>
      </c>
      <c r="G27" s="14">
        <v>562.79</v>
      </c>
      <c r="H27" s="18" t="s">
        <v>89</v>
      </c>
      <c r="I27" s="18" t="s">
        <v>19</v>
      </c>
      <c r="J27" s="24" t="s">
        <v>507</v>
      </c>
      <c r="K27" s="24" t="s">
        <v>438</v>
      </c>
      <c r="L27" s="14">
        <v>0</v>
      </c>
      <c r="M27" s="14">
        <v>1717</v>
      </c>
      <c r="N27" s="24" t="s">
        <v>480</v>
      </c>
      <c r="O27" s="14">
        <f>G27</f>
        <v>562.79</v>
      </c>
      <c r="P27" s="14">
        <v>4217</v>
      </c>
      <c r="Q27" s="24" t="s">
        <v>489</v>
      </c>
      <c r="R27" s="14">
        <v>0</v>
      </c>
    </row>
    <row r="28" spans="1:18" ht="26.25" customHeight="1" x14ac:dyDescent="0.2">
      <c r="A28" s="15">
        <v>19</v>
      </c>
      <c r="B28" s="14">
        <v>30652</v>
      </c>
      <c r="C28" s="24" t="s">
        <v>508</v>
      </c>
      <c r="D28" s="14">
        <v>9591611</v>
      </c>
      <c r="E28" s="24" t="s">
        <v>508</v>
      </c>
      <c r="F28" s="24" t="s">
        <v>509</v>
      </c>
      <c r="G28" s="14">
        <v>285.60000000000002</v>
      </c>
      <c r="H28" s="18" t="s">
        <v>89</v>
      </c>
      <c r="I28" s="18" t="s">
        <v>19</v>
      </c>
      <c r="J28" s="24" t="s">
        <v>510</v>
      </c>
      <c r="K28" s="24" t="s">
        <v>508</v>
      </c>
      <c r="L28" s="14">
        <v>0</v>
      </c>
      <c r="M28" s="14">
        <v>2672</v>
      </c>
      <c r="N28" s="24" t="s">
        <v>511</v>
      </c>
      <c r="O28" s="14">
        <f>G28</f>
        <v>285.60000000000002</v>
      </c>
      <c r="P28" s="14">
        <v>4216</v>
      </c>
      <c r="Q28" s="24" t="s">
        <v>489</v>
      </c>
      <c r="R28" s="14">
        <v>0</v>
      </c>
    </row>
    <row r="29" spans="1:18" ht="28.5" customHeight="1" x14ac:dyDescent="0.2">
      <c r="A29" s="15">
        <v>20</v>
      </c>
      <c r="B29" s="14">
        <v>36198</v>
      </c>
      <c r="C29" s="24" t="s">
        <v>56</v>
      </c>
      <c r="D29" s="14">
        <v>14216756</v>
      </c>
      <c r="E29" s="24" t="s">
        <v>43</v>
      </c>
      <c r="F29" s="24" t="s">
        <v>294</v>
      </c>
      <c r="G29" s="14">
        <v>190.4</v>
      </c>
      <c r="H29" s="18" t="s">
        <v>89</v>
      </c>
      <c r="I29" s="18" t="s">
        <v>19</v>
      </c>
      <c r="J29" s="24" t="s">
        <v>512</v>
      </c>
      <c r="K29" s="24" t="s">
        <v>480</v>
      </c>
      <c r="L29" s="14">
        <v>0</v>
      </c>
      <c r="M29" s="14">
        <v>286</v>
      </c>
      <c r="N29" s="24" t="s">
        <v>466</v>
      </c>
      <c r="O29" s="14">
        <f>G29</f>
        <v>190.4</v>
      </c>
      <c r="P29" s="14">
        <v>4215</v>
      </c>
      <c r="Q29" s="24" t="s">
        <v>489</v>
      </c>
      <c r="R29" s="14">
        <v>0</v>
      </c>
    </row>
    <row r="30" spans="1:18" ht="26.25" customHeight="1" x14ac:dyDescent="0.2">
      <c r="A30" s="15">
        <v>21</v>
      </c>
      <c r="B30" s="14">
        <v>39031</v>
      </c>
      <c r="C30" s="24" t="s">
        <v>314</v>
      </c>
      <c r="D30" s="25">
        <v>2218003613</v>
      </c>
      <c r="E30" s="24" t="s">
        <v>314</v>
      </c>
      <c r="F30" s="18" t="s">
        <v>513</v>
      </c>
      <c r="G30" s="14">
        <v>1117.5</v>
      </c>
      <c r="H30" s="18" t="s">
        <v>89</v>
      </c>
      <c r="I30" s="18" t="s">
        <v>19</v>
      </c>
      <c r="J30" s="24" t="s">
        <v>514</v>
      </c>
      <c r="K30" s="24" t="s">
        <v>427</v>
      </c>
      <c r="L30" s="14">
        <v>0</v>
      </c>
      <c r="M30" s="14">
        <v>278</v>
      </c>
      <c r="N30" s="24" t="s">
        <v>466</v>
      </c>
      <c r="O30" s="14">
        <f>G30</f>
        <v>1117.5</v>
      </c>
      <c r="P30" s="14">
        <v>4214</v>
      </c>
      <c r="Q30" s="24" t="s">
        <v>489</v>
      </c>
      <c r="R30" s="14">
        <v>0</v>
      </c>
    </row>
    <row r="31" spans="1:18" ht="26.25" customHeight="1" x14ac:dyDescent="0.2">
      <c r="A31" s="15">
        <v>22</v>
      </c>
      <c r="B31" s="14">
        <v>39031</v>
      </c>
      <c r="C31" s="24" t="s">
        <v>314</v>
      </c>
      <c r="D31" s="14">
        <v>2218003616</v>
      </c>
      <c r="E31" s="24" t="s">
        <v>314</v>
      </c>
      <c r="F31" s="18" t="s">
        <v>513</v>
      </c>
      <c r="G31" s="14">
        <v>796.4</v>
      </c>
      <c r="H31" s="18" t="s">
        <v>89</v>
      </c>
      <c r="I31" s="18" t="s">
        <v>19</v>
      </c>
      <c r="J31" s="24" t="s">
        <v>515</v>
      </c>
      <c r="K31" s="24" t="s">
        <v>427</v>
      </c>
      <c r="L31" s="14">
        <v>0</v>
      </c>
      <c r="M31" s="14">
        <v>279</v>
      </c>
      <c r="N31" s="24" t="s">
        <v>466</v>
      </c>
      <c r="O31" s="14">
        <f t="shared" ref="O31:O44" si="1">G31</f>
        <v>796.4</v>
      </c>
      <c r="P31" s="14">
        <v>4214</v>
      </c>
      <c r="Q31" s="24" t="s">
        <v>489</v>
      </c>
      <c r="R31" s="14">
        <v>0</v>
      </c>
    </row>
    <row r="32" spans="1:18" ht="26.25" customHeight="1" x14ac:dyDescent="0.2">
      <c r="A32" s="15">
        <v>23</v>
      </c>
      <c r="B32" s="14">
        <v>39029</v>
      </c>
      <c r="C32" s="24" t="s">
        <v>314</v>
      </c>
      <c r="D32" s="14">
        <v>2218003615</v>
      </c>
      <c r="E32" s="24" t="s">
        <v>516</v>
      </c>
      <c r="F32" s="18" t="s">
        <v>513</v>
      </c>
      <c r="G32" s="14">
        <v>796.4</v>
      </c>
      <c r="H32" s="18" t="s">
        <v>89</v>
      </c>
      <c r="I32" s="18" t="s">
        <v>19</v>
      </c>
      <c r="J32" s="24" t="s">
        <v>517</v>
      </c>
      <c r="K32" s="24" t="s">
        <v>427</v>
      </c>
      <c r="L32" s="14">
        <v>0</v>
      </c>
      <c r="M32" s="14">
        <v>280</v>
      </c>
      <c r="N32" s="24" t="s">
        <v>466</v>
      </c>
      <c r="O32" s="14">
        <f t="shared" si="1"/>
        <v>796.4</v>
      </c>
      <c r="P32" s="14">
        <v>4214</v>
      </c>
      <c r="Q32" s="24" t="s">
        <v>489</v>
      </c>
      <c r="R32" s="14">
        <v>0</v>
      </c>
    </row>
    <row r="33" spans="1:18" ht="21.75" customHeight="1" x14ac:dyDescent="0.2">
      <c r="A33" s="15">
        <v>24</v>
      </c>
      <c r="B33" s="14">
        <v>39028</v>
      </c>
      <c r="C33" s="24" t="s">
        <v>314</v>
      </c>
      <c r="D33" s="14">
        <v>2218003614</v>
      </c>
      <c r="E33" s="24" t="s">
        <v>314</v>
      </c>
      <c r="F33" s="18" t="s">
        <v>513</v>
      </c>
      <c r="G33" s="14">
        <v>871.75</v>
      </c>
      <c r="H33" s="18" t="s">
        <v>89</v>
      </c>
      <c r="I33" s="18" t="s">
        <v>19</v>
      </c>
      <c r="J33" s="24" t="s">
        <v>515</v>
      </c>
      <c r="K33" s="24" t="s">
        <v>427</v>
      </c>
      <c r="L33" s="14">
        <v>0</v>
      </c>
      <c r="M33" s="14">
        <v>281</v>
      </c>
      <c r="N33" s="24" t="s">
        <v>466</v>
      </c>
      <c r="O33" s="14">
        <f t="shared" si="1"/>
        <v>871.75</v>
      </c>
      <c r="P33" s="14">
        <v>4214</v>
      </c>
      <c r="Q33" s="24" t="s">
        <v>489</v>
      </c>
      <c r="R33" s="14">
        <v>0</v>
      </c>
    </row>
    <row r="34" spans="1:18" ht="24.75" customHeight="1" x14ac:dyDescent="0.2">
      <c r="A34" s="15">
        <v>25</v>
      </c>
      <c r="B34" s="14">
        <v>39025</v>
      </c>
      <c r="C34" s="24" t="s">
        <v>314</v>
      </c>
      <c r="D34" s="14">
        <v>2218003609</v>
      </c>
      <c r="E34" s="24" t="s">
        <v>314</v>
      </c>
      <c r="F34" s="18" t="s">
        <v>513</v>
      </c>
      <c r="G34" s="25">
        <v>984.08</v>
      </c>
      <c r="H34" s="18" t="s">
        <v>89</v>
      </c>
      <c r="I34" s="18" t="s">
        <v>19</v>
      </c>
      <c r="J34" s="24" t="s">
        <v>518</v>
      </c>
      <c r="K34" s="24" t="s">
        <v>427</v>
      </c>
      <c r="L34" s="14">
        <v>0</v>
      </c>
      <c r="M34" s="14">
        <v>282</v>
      </c>
      <c r="N34" s="24" t="s">
        <v>466</v>
      </c>
      <c r="O34" s="14">
        <f t="shared" si="1"/>
        <v>984.08</v>
      </c>
      <c r="P34" s="14">
        <v>4214</v>
      </c>
      <c r="Q34" s="24" t="s">
        <v>528</v>
      </c>
      <c r="R34" s="14">
        <v>0</v>
      </c>
    </row>
    <row r="35" spans="1:18" ht="21.75" customHeight="1" x14ac:dyDescent="0.2">
      <c r="A35" s="15">
        <v>26</v>
      </c>
      <c r="B35" s="14">
        <v>39014</v>
      </c>
      <c r="C35" s="24" t="s">
        <v>314</v>
      </c>
      <c r="D35" s="14">
        <v>2218003611</v>
      </c>
      <c r="E35" s="24" t="s">
        <v>314</v>
      </c>
      <c r="F35" s="18" t="s">
        <v>513</v>
      </c>
      <c r="G35" s="14">
        <v>1299.5999999999999</v>
      </c>
      <c r="H35" s="18" t="s">
        <v>89</v>
      </c>
      <c r="I35" s="18" t="s">
        <v>19</v>
      </c>
      <c r="J35" s="24" t="s">
        <v>519</v>
      </c>
      <c r="K35" s="24" t="s">
        <v>427</v>
      </c>
      <c r="L35" s="14">
        <v>0</v>
      </c>
      <c r="M35" s="14">
        <v>283</v>
      </c>
      <c r="N35" s="24" t="s">
        <v>466</v>
      </c>
      <c r="O35" s="14">
        <f t="shared" si="1"/>
        <v>1299.5999999999999</v>
      </c>
      <c r="P35" s="14">
        <v>4214</v>
      </c>
      <c r="Q35" s="24" t="s">
        <v>489</v>
      </c>
      <c r="R35" s="14">
        <v>0</v>
      </c>
    </row>
    <row r="36" spans="1:18" ht="26.25" customHeight="1" x14ac:dyDescent="0.2">
      <c r="A36" s="15">
        <v>27</v>
      </c>
      <c r="B36" s="14">
        <v>39013</v>
      </c>
      <c r="C36" s="24" t="s">
        <v>314</v>
      </c>
      <c r="D36" s="14">
        <v>2218003610</v>
      </c>
      <c r="E36" s="24" t="s">
        <v>314</v>
      </c>
      <c r="F36" s="18" t="s">
        <v>513</v>
      </c>
      <c r="G36" s="14">
        <v>984.08</v>
      </c>
      <c r="H36" s="18" t="s">
        <v>89</v>
      </c>
      <c r="I36" s="18" t="s">
        <v>19</v>
      </c>
      <c r="J36" s="24" t="s">
        <v>520</v>
      </c>
      <c r="K36" s="24" t="s">
        <v>427</v>
      </c>
      <c r="L36" s="14">
        <v>0</v>
      </c>
      <c r="M36" s="14">
        <v>284</v>
      </c>
      <c r="N36" s="24" t="s">
        <v>466</v>
      </c>
      <c r="O36" s="14">
        <f t="shared" si="1"/>
        <v>984.08</v>
      </c>
      <c r="P36" s="14">
        <v>4214</v>
      </c>
      <c r="Q36" s="24" t="s">
        <v>489</v>
      </c>
      <c r="R36" s="14">
        <v>0</v>
      </c>
    </row>
    <row r="37" spans="1:18" ht="22.5" customHeight="1" x14ac:dyDescent="0.2">
      <c r="A37" s="15">
        <v>28</v>
      </c>
      <c r="B37" s="14">
        <v>39034</v>
      </c>
      <c r="C37" s="24" t="s">
        <v>314</v>
      </c>
      <c r="D37" s="14">
        <v>2218003612</v>
      </c>
      <c r="E37" s="24" t="s">
        <v>314</v>
      </c>
      <c r="F37" s="18" t="s">
        <v>513</v>
      </c>
      <c r="G37" s="14">
        <v>1092.2</v>
      </c>
      <c r="H37" s="18" t="s">
        <v>89</v>
      </c>
      <c r="I37" s="18" t="s">
        <v>19</v>
      </c>
      <c r="J37" s="24" t="s">
        <v>521</v>
      </c>
      <c r="K37" s="24" t="s">
        <v>427</v>
      </c>
      <c r="L37" s="14">
        <v>0</v>
      </c>
      <c r="M37" s="14">
        <v>277</v>
      </c>
      <c r="N37" s="24" t="s">
        <v>466</v>
      </c>
      <c r="O37" s="14">
        <f t="shared" si="1"/>
        <v>1092.2</v>
      </c>
      <c r="P37" s="14">
        <v>4214</v>
      </c>
      <c r="Q37" s="24" t="s">
        <v>489</v>
      </c>
      <c r="R37" s="14">
        <v>0</v>
      </c>
    </row>
    <row r="38" spans="1:18" ht="24.75" customHeight="1" x14ac:dyDescent="0.2">
      <c r="A38" s="15">
        <v>29</v>
      </c>
      <c r="B38" s="14">
        <v>39120</v>
      </c>
      <c r="C38" s="24" t="s">
        <v>314</v>
      </c>
      <c r="D38" s="14">
        <v>2218003618</v>
      </c>
      <c r="E38" s="24" t="s">
        <v>314</v>
      </c>
      <c r="F38" s="18" t="s">
        <v>513</v>
      </c>
      <c r="G38" s="14">
        <v>563.4</v>
      </c>
      <c r="H38" s="18" t="s">
        <v>89</v>
      </c>
      <c r="I38" s="18" t="s">
        <v>19</v>
      </c>
      <c r="J38" s="24" t="s">
        <v>527</v>
      </c>
      <c r="K38" s="24" t="s">
        <v>427</v>
      </c>
      <c r="L38" s="14">
        <v>0</v>
      </c>
      <c r="M38" s="14">
        <v>276</v>
      </c>
      <c r="N38" s="24" t="s">
        <v>466</v>
      </c>
      <c r="O38" s="14">
        <f t="shared" si="1"/>
        <v>563.4</v>
      </c>
      <c r="P38" s="14">
        <v>4214</v>
      </c>
      <c r="Q38" s="24" t="s">
        <v>489</v>
      </c>
      <c r="R38" s="14">
        <v>0</v>
      </c>
    </row>
    <row r="39" spans="1:18" ht="24" customHeight="1" x14ac:dyDescent="0.2">
      <c r="A39" s="15">
        <v>30</v>
      </c>
      <c r="B39" s="14">
        <v>39119</v>
      </c>
      <c r="C39" s="24" t="s">
        <v>314</v>
      </c>
      <c r="D39" s="14">
        <v>2218003619</v>
      </c>
      <c r="E39" s="24" t="s">
        <v>314</v>
      </c>
      <c r="F39" s="18" t="s">
        <v>513</v>
      </c>
      <c r="G39" s="14">
        <v>1073.8800000000001</v>
      </c>
      <c r="H39" s="18" t="s">
        <v>89</v>
      </c>
      <c r="I39" s="18" t="s">
        <v>19</v>
      </c>
      <c r="J39" s="24" t="s">
        <v>526</v>
      </c>
      <c r="K39" s="24" t="s">
        <v>427</v>
      </c>
      <c r="L39" s="14">
        <v>0</v>
      </c>
      <c r="M39" s="14">
        <v>275</v>
      </c>
      <c r="N39" s="24" t="s">
        <v>466</v>
      </c>
      <c r="O39" s="14">
        <f t="shared" si="1"/>
        <v>1073.8800000000001</v>
      </c>
      <c r="P39" s="14">
        <v>4214</v>
      </c>
      <c r="Q39" s="24" t="s">
        <v>489</v>
      </c>
      <c r="R39" s="14">
        <v>0</v>
      </c>
    </row>
    <row r="40" spans="1:18" ht="20.100000000000001" customHeight="1" x14ac:dyDescent="0.2">
      <c r="A40" s="15">
        <v>31</v>
      </c>
      <c r="B40" s="14">
        <v>39118</v>
      </c>
      <c r="C40" s="24" t="s">
        <v>314</v>
      </c>
      <c r="D40" s="14">
        <v>2218003620</v>
      </c>
      <c r="E40" s="24" t="s">
        <v>314</v>
      </c>
      <c r="F40" s="18" t="s">
        <v>513</v>
      </c>
      <c r="G40" s="14">
        <v>869.85</v>
      </c>
      <c r="H40" s="18" t="s">
        <v>89</v>
      </c>
      <c r="I40" s="18" t="s">
        <v>19</v>
      </c>
      <c r="J40" s="24" t="s">
        <v>525</v>
      </c>
      <c r="K40" s="24" t="s">
        <v>427</v>
      </c>
      <c r="L40" s="14">
        <v>0</v>
      </c>
      <c r="M40" s="14">
        <v>274</v>
      </c>
      <c r="N40" s="24" t="s">
        <v>466</v>
      </c>
      <c r="O40" s="14">
        <f t="shared" si="1"/>
        <v>869.85</v>
      </c>
      <c r="P40" s="14">
        <v>4214</v>
      </c>
      <c r="Q40" s="24" t="s">
        <v>489</v>
      </c>
      <c r="R40" s="14">
        <v>0</v>
      </c>
    </row>
    <row r="41" spans="1:18" ht="27" customHeight="1" x14ac:dyDescent="0.2">
      <c r="A41" s="15">
        <v>32</v>
      </c>
      <c r="B41" s="14">
        <v>39114</v>
      </c>
      <c r="C41" s="24" t="s">
        <v>314</v>
      </c>
      <c r="D41" s="14">
        <v>2218003622</v>
      </c>
      <c r="E41" s="24" t="s">
        <v>314</v>
      </c>
      <c r="F41" s="18" t="s">
        <v>513</v>
      </c>
      <c r="G41" s="14">
        <v>1762.06</v>
      </c>
      <c r="H41" s="18" t="s">
        <v>89</v>
      </c>
      <c r="I41" s="18" t="s">
        <v>19</v>
      </c>
      <c r="J41" s="24" t="s">
        <v>524</v>
      </c>
      <c r="K41" s="24" t="s">
        <v>427</v>
      </c>
      <c r="L41" s="14">
        <v>0</v>
      </c>
      <c r="M41" s="14">
        <v>273</v>
      </c>
      <c r="N41" s="24" t="s">
        <v>466</v>
      </c>
      <c r="O41" s="14">
        <f t="shared" si="1"/>
        <v>1762.06</v>
      </c>
      <c r="P41" s="14">
        <v>4214</v>
      </c>
      <c r="Q41" s="24" t="s">
        <v>489</v>
      </c>
      <c r="R41" s="14">
        <v>0</v>
      </c>
    </row>
    <row r="42" spans="1:18" ht="24" customHeight="1" x14ac:dyDescent="0.2">
      <c r="A42" s="15">
        <v>33</v>
      </c>
      <c r="B42" s="14">
        <v>39116</v>
      </c>
      <c r="C42" s="24" t="s">
        <v>314</v>
      </c>
      <c r="D42" s="14">
        <v>2218003621</v>
      </c>
      <c r="E42" s="24" t="s">
        <v>314</v>
      </c>
      <c r="F42" s="18" t="s">
        <v>513</v>
      </c>
      <c r="G42" s="14">
        <v>869.85</v>
      </c>
      <c r="H42" s="18" t="s">
        <v>89</v>
      </c>
      <c r="I42" s="18" t="s">
        <v>19</v>
      </c>
      <c r="J42" s="24" t="s">
        <v>523</v>
      </c>
      <c r="K42" s="24" t="s">
        <v>427</v>
      </c>
      <c r="L42" s="14">
        <v>0</v>
      </c>
      <c r="M42" s="14">
        <v>272</v>
      </c>
      <c r="N42" s="24" t="s">
        <v>466</v>
      </c>
      <c r="O42" s="14">
        <f t="shared" si="1"/>
        <v>869.85</v>
      </c>
      <c r="P42" s="14">
        <v>4214</v>
      </c>
      <c r="Q42" s="24" t="s">
        <v>489</v>
      </c>
      <c r="R42" s="14">
        <v>0</v>
      </c>
    </row>
    <row r="43" spans="1:18" ht="28.5" customHeight="1" x14ac:dyDescent="0.2">
      <c r="A43" s="15">
        <v>34</v>
      </c>
      <c r="B43" s="14">
        <v>39121</v>
      </c>
      <c r="C43" s="24" t="s">
        <v>314</v>
      </c>
      <c r="D43" s="14">
        <v>2218003617</v>
      </c>
      <c r="E43" s="24" t="s">
        <v>314</v>
      </c>
      <c r="F43" s="18" t="s">
        <v>513</v>
      </c>
      <c r="G43" s="14">
        <v>579</v>
      </c>
      <c r="H43" s="18" t="s">
        <v>89</v>
      </c>
      <c r="I43" s="18" t="s">
        <v>19</v>
      </c>
      <c r="J43" s="24" t="s">
        <v>522</v>
      </c>
      <c r="K43" s="24" t="s">
        <v>427</v>
      </c>
      <c r="L43" s="14">
        <v>0</v>
      </c>
      <c r="M43" s="14">
        <v>271</v>
      </c>
      <c r="N43" s="24" t="s">
        <v>466</v>
      </c>
      <c r="O43" s="14">
        <f t="shared" si="1"/>
        <v>579</v>
      </c>
      <c r="P43" s="14">
        <v>4214</v>
      </c>
      <c r="Q43" s="24" t="s">
        <v>489</v>
      </c>
      <c r="R43" s="14">
        <v>0</v>
      </c>
    </row>
    <row r="44" spans="1:18" ht="28.5" customHeight="1" x14ac:dyDescent="0.2">
      <c r="A44" s="15">
        <v>35</v>
      </c>
      <c r="B44" s="14">
        <v>39788</v>
      </c>
      <c r="C44" s="24" t="s">
        <v>369</v>
      </c>
      <c r="D44" s="14">
        <v>8602</v>
      </c>
      <c r="E44" s="24" t="s">
        <v>68</v>
      </c>
      <c r="F44" s="24" t="s">
        <v>248</v>
      </c>
      <c r="G44" s="14">
        <v>40</v>
      </c>
      <c r="H44" s="18" t="s">
        <v>89</v>
      </c>
      <c r="I44" s="18" t="s">
        <v>19</v>
      </c>
      <c r="J44" s="18" t="s">
        <v>491</v>
      </c>
      <c r="K44" s="24" t="s">
        <v>369</v>
      </c>
      <c r="L44" s="14">
        <v>0</v>
      </c>
      <c r="M44" s="14"/>
      <c r="N44" s="14"/>
      <c r="O44" s="14">
        <f t="shared" si="1"/>
        <v>40</v>
      </c>
      <c r="P44" s="14">
        <v>4202</v>
      </c>
      <c r="Q44" s="24" t="s">
        <v>489</v>
      </c>
      <c r="R44" s="14">
        <v>0</v>
      </c>
    </row>
  </sheetData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honeticPr fontId="10" type="noConversion"/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2:AC11"/>
  <sheetViews>
    <sheetView workbookViewId="0">
      <selection activeCell="D21" sqref="D21"/>
    </sheetView>
  </sheetViews>
  <sheetFormatPr defaultRowHeight="20.100000000000001" customHeight="1" x14ac:dyDescent="0.2"/>
  <cols>
    <col min="1" max="1" width="7.140625" style="10" customWidth="1"/>
    <col min="2" max="2" width="9.7109375" style="6" customWidth="1"/>
    <col min="3" max="3" width="12.42578125" style="6" customWidth="1"/>
    <col min="4" max="4" width="10.85546875" style="6" customWidth="1"/>
    <col min="5" max="5" width="14.28515625" style="6" customWidth="1"/>
    <col min="6" max="6" width="20.140625" style="6" customWidth="1"/>
    <col min="7" max="7" width="12.42578125" style="6" customWidth="1"/>
    <col min="8" max="8" width="9.85546875" style="6" customWidth="1"/>
    <col min="9" max="9" width="15" style="6" customWidth="1"/>
    <col min="10" max="10" width="25.28515625" style="6" customWidth="1"/>
    <col min="11" max="11" width="13.28515625" style="6" customWidth="1"/>
    <col min="12" max="13" width="9.28515625" style="6" customWidth="1"/>
    <col min="14" max="14" width="10.42578125" style="6" customWidth="1"/>
    <col min="15" max="15" width="11.85546875" style="6" customWidth="1"/>
    <col min="16" max="16" width="11.28515625" style="6" customWidth="1"/>
    <col min="17" max="17" width="12.42578125" style="6" customWidth="1"/>
    <col min="18" max="18" width="8.710937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0.100000000000001" customHeight="1" x14ac:dyDescent="0.2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39" customHeight="1" x14ac:dyDescent="0.2">
      <c r="A10" s="7">
        <v>1</v>
      </c>
      <c r="B10" s="18">
        <v>40474</v>
      </c>
      <c r="C10" s="19" t="s">
        <v>390</v>
      </c>
      <c r="D10" s="18">
        <v>70075827</v>
      </c>
      <c r="E10" s="19" t="s">
        <v>342</v>
      </c>
      <c r="F10" s="29" t="s">
        <v>217</v>
      </c>
      <c r="G10" s="20">
        <v>5646.17</v>
      </c>
      <c r="H10" s="18" t="s">
        <v>20</v>
      </c>
      <c r="I10" s="18" t="s">
        <v>19</v>
      </c>
      <c r="J10" s="11" t="s">
        <v>530</v>
      </c>
      <c r="K10" s="19" t="s">
        <v>409</v>
      </c>
      <c r="L10" s="21">
        <v>0</v>
      </c>
      <c r="M10" s="21">
        <v>803</v>
      </c>
      <c r="N10" s="19" t="s">
        <v>489</v>
      </c>
      <c r="O10" s="22">
        <f>G10</f>
        <v>5646.17</v>
      </c>
      <c r="P10" s="21">
        <v>4223</v>
      </c>
      <c r="Q10" s="23" t="s">
        <v>529</v>
      </c>
      <c r="R10" s="21">
        <v>0</v>
      </c>
      <c r="S10" s="2"/>
    </row>
    <row r="11" spans="1:29" ht="49.5" hidden="1" customHeight="1" x14ac:dyDescent="0.2">
      <c r="A11" s="13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</sheetData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2:AC26"/>
  <sheetViews>
    <sheetView topLeftCell="A13" workbookViewId="0">
      <selection activeCell="I35" sqref="I35"/>
    </sheetView>
  </sheetViews>
  <sheetFormatPr defaultRowHeight="20.100000000000001" customHeight="1" x14ac:dyDescent="0.2"/>
  <cols>
    <col min="1" max="1" width="7.140625" style="10" customWidth="1"/>
    <col min="2" max="2" width="9.7109375" style="6" customWidth="1"/>
    <col min="3" max="3" width="12.42578125" style="6" customWidth="1"/>
    <col min="4" max="4" width="15.28515625" style="6" customWidth="1"/>
    <col min="5" max="5" width="14.28515625" style="6" customWidth="1"/>
    <col min="6" max="6" width="20.140625" style="6" customWidth="1"/>
    <col min="7" max="7" width="12.42578125" style="6" customWidth="1"/>
    <col min="8" max="8" width="9.85546875" style="6" customWidth="1"/>
    <col min="9" max="9" width="15" style="6" customWidth="1"/>
    <col min="10" max="10" width="25.28515625" style="6" customWidth="1"/>
    <col min="11" max="11" width="13.28515625" style="6" customWidth="1"/>
    <col min="12" max="13" width="9.28515625" style="6" customWidth="1"/>
    <col min="14" max="14" width="10.42578125" style="6" customWidth="1"/>
    <col min="15" max="15" width="11.85546875" style="6" customWidth="1"/>
    <col min="16" max="16" width="11.28515625" style="6" customWidth="1"/>
    <col min="17" max="17" width="12.42578125" style="6" customWidth="1"/>
    <col min="18" max="18" width="8.710937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0.100000000000001" customHeight="1" x14ac:dyDescent="0.2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7.75" customHeight="1" x14ac:dyDescent="0.2">
      <c r="A10" s="7">
        <v>1</v>
      </c>
      <c r="B10" s="18">
        <v>40464</v>
      </c>
      <c r="C10" s="19" t="s">
        <v>390</v>
      </c>
      <c r="D10" s="18">
        <v>2209005256</v>
      </c>
      <c r="E10" s="19" t="s">
        <v>380</v>
      </c>
      <c r="F10" s="29" t="s">
        <v>107</v>
      </c>
      <c r="G10" s="20">
        <v>34200.480000000003</v>
      </c>
      <c r="H10" s="18" t="s">
        <v>20</v>
      </c>
      <c r="I10" s="18" t="s">
        <v>19</v>
      </c>
      <c r="J10" s="11" t="s">
        <v>531</v>
      </c>
      <c r="K10" s="19" t="s">
        <v>416</v>
      </c>
      <c r="L10" s="21">
        <v>0</v>
      </c>
      <c r="M10" s="21">
        <v>693</v>
      </c>
      <c r="N10" s="19" t="s">
        <v>438</v>
      </c>
      <c r="O10" s="22">
        <f>G10</f>
        <v>34200.480000000003</v>
      </c>
      <c r="P10" s="21">
        <v>66</v>
      </c>
      <c r="Q10" s="23" t="s">
        <v>535</v>
      </c>
      <c r="R10" s="21">
        <v>0</v>
      </c>
      <c r="S10" s="2"/>
    </row>
    <row r="11" spans="1:29" ht="49.5" hidden="1" customHeight="1" x14ac:dyDescent="0.2">
      <c r="A11" s="7">
        <v>1</v>
      </c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ref="O11:O26" si="0">G11</f>
        <v>0</v>
      </c>
      <c r="P11" s="21"/>
      <c r="Q11" s="12"/>
      <c r="R11" s="21">
        <v>0</v>
      </c>
    </row>
    <row r="12" spans="1:29" ht="26.25" customHeight="1" x14ac:dyDescent="0.2">
      <c r="A12" s="7">
        <v>2</v>
      </c>
      <c r="B12" s="14">
        <v>40706</v>
      </c>
      <c r="C12" s="24" t="s">
        <v>409</v>
      </c>
      <c r="D12" s="14">
        <v>474635</v>
      </c>
      <c r="E12" s="24" t="s">
        <v>380</v>
      </c>
      <c r="F12" s="30" t="s">
        <v>128</v>
      </c>
      <c r="G12" s="14">
        <v>428.4</v>
      </c>
      <c r="H12" s="18" t="s">
        <v>20</v>
      </c>
      <c r="I12" s="18" t="s">
        <v>19</v>
      </c>
      <c r="J12" s="18" t="s">
        <v>533</v>
      </c>
      <c r="K12" s="24" t="s">
        <v>416</v>
      </c>
      <c r="L12" s="14">
        <v>0</v>
      </c>
      <c r="M12" s="14">
        <v>694</v>
      </c>
      <c r="N12" s="25" t="s">
        <v>438</v>
      </c>
      <c r="O12" s="22">
        <f t="shared" si="0"/>
        <v>428.4</v>
      </c>
      <c r="P12" s="14">
        <v>65</v>
      </c>
      <c r="Q12" s="24" t="s">
        <v>535</v>
      </c>
      <c r="R12" s="21">
        <v>0</v>
      </c>
    </row>
    <row r="13" spans="1:29" ht="24" customHeight="1" x14ac:dyDescent="0.2">
      <c r="A13" s="7">
        <v>3</v>
      </c>
      <c r="B13" s="14">
        <v>40495</v>
      </c>
      <c r="C13" s="24" t="s">
        <v>409</v>
      </c>
      <c r="D13" s="14">
        <v>13120</v>
      </c>
      <c r="E13" s="24" t="s">
        <v>390</v>
      </c>
      <c r="F13" s="30" t="s">
        <v>424</v>
      </c>
      <c r="G13" s="14">
        <v>297.5</v>
      </c>
      <c r="H13" s="18" t="s">
        <v>20</v>
      </c>
      <c r="I13" s="18" t="s">
        <v>19</v>
      </c>
      <c r="J13" s="24" t="s">
        <v>534</v>
      </c>
      <c r="K13" s="24" t="s">
        <v>409</v>
      </c>
      <c r="L13" s="14">
        <v>0</v>
      </c>
      <c r="M13" s="14">
        <v>692</v>
      </c>
      <c r="N13" s="25" t="s">
        <v>438</v>
      </c>
      <c r="O13" s="22">
        <f t="shared" si="0"/>
        <v>297.5</v>
      </c>
      <c r="P13" s="14">
        <v>64</v>
      </c>
      <c r="Q13" s="24" t="s">
        <v>535</v>
      </c>
      <c r="R13" s="21">
        <v>0</v>
      </c>
    </row>
    <row r="14" spans="1:29" ht="20.100000000000001" customHeight="1" x14ac:dyDescent="0.2">
      <c r="A14" s="7">
        <v>4</v>
      </c>
      <c r="B14" s="14">
        <v>40466</v>
      </c>
      <c r="C14" s="24" t="s">
        <v>409</v>
      </c>
      <c r="D14" s="14">
        <v>23731</v>
      </c>
      <c r="E14" s="24" t="s">
        <v>390</v>
      </c>
      <c r="F14" s="30" t="s">
        <v>536</v>
      </c>
      <c r="G14" s="14">
        <v>374.85</v>
      </c>
      <c r="H14" s="18" t="s">
        <v>20</v>
      </c>
      <c r="I14" s="18" t="s">
        <v>19</v>
      </c>
      <c r="J14" s="24" t="s">
        <v>537</v>
      </c>
      <c r="K14" s="24" t="s">
        <v>409</v>
      </c>
      <c r="L14" s="14">
        <v>0</v>
      </c>
      <c r="M14" s="14">
        <v>691</v>
      </c>
      <c r="N14" s="25" t="s">
        <v>438</v>
      </c>
      <c r="O14" s="22">
        <f t="shared" si="0"/>
        <v>374.85</v>
      </c>
      <c r="P14" s="14">
        <v>63</v>
      </c>
      <c r="Q14" s="24" t="s">
        <v>535</v>
      </c>
      <c r="R14" s="21">
        <v>0</v>
      </c>
    </row>
    <row r="15" spans="1:29" ht="15.75" customHeight="1" x14ac:dyDescent="0.2">
      <c r="A15" s="7">
        <v>5</v>
      </c>
      <c r="B15" s="14">
        <v>40693</v>
      </c>
      <c r="C15" s="24" t="s">
        <v>538</v>
      </c>
      <c r="D15" s="14">
        <v>6422635889</v>
      </c>
      <c r="E15" s="24" t="s">
        <v>382</v>
      </c>
      <c r="F15" s="30" t="s">
        <v>217</v>
      </c>
      <c r="G15" s="14">
        <v>2155.61</v>
      </c>
      <c r="H15" s="18" t="s">
        <v>20</v>
      </c>
      <c r="I15" s="18" t="s">
        <v>19</v>
      </c>
      <c r="J15" s="24" t="s">
        <v>539</v>
      </c>
      <c r="K15" s="24" t="s">
        <v>438</v>
      </c>
      <c r="L15" s="14">
        <v>0</v>
      </c>
      <c r="M15" s="14">
        <v>710</v>
      </c>
      <c r="N15" s="25" t="s">
        <v>480</v>
      </c>
      <c r="O15" s="22">
        <f t="shared" si="0"/>
        <v>2155.61</v>
      </c>
      <c r="P15" s="14">
        <v>62</v>
      </c>
      <c r="Q15" s="24" t="s">
        <v>535</v>
      </c>
      <c r="R15" s="21">
        <v>0</v>
      </c>
    </row>
    <row r="16" spans="1:29" ht="15.75" customHeight="1" x14ac:dyDescent="0.2">
      <c r="A16" s="7">
        <v>6</v>
      </c>
      <c r="B16" s="14">
        <v>40694</v>
      </c>
      <c r="C16" s="24" t="s">
        <v>409</v>
      </c>
      <c r="D16" s="14">
        <v>6422638312</v>
      </c>
      <c r="E16" s="24" t="s">
        <v>382</v>
      </c>
      <c r="F16" s="30" t="s">
        <v>217</v>
      </c>
      <c r="G16" s="14">
        <v>675.54</v>
      </c>
      <c r="H16" s="18" t="s">
        <v>20</v>
      </c>
      <c r="I16" s="18" t="s">
        <v>19</v>
      </c>
      <c r="J16" s="24" t="s">
        <v>557</v>
      </c>
      <c r="K16" s="24" t="s">
        <v>438</v>
      </c>
      <c r="L16" s="14">
        <v>0</v>
      </c>
      <c r="M16" s="39">
        <v>718719</v>
      </c>
      <c r="N16" s="25" t="s">
        <v>480</v>
      </c>
      <c r="O16" s="22">
        <f t="shared" si="0"/>
        <v>675.54</v>
      </c>
      <c r="P16" s="14">
        <v>62</v>
      </c>
      <c r="Q16" s="24" t="s">
        <v>535</v>
      </c>
      <c r="R16" s="21"/>
    </row>
    <row r="17" spans="1:18" ht="20.100000000000001" customHeight="1" x14ac:dyDescent="0.2">
      <c r="A17" s="7">
        <v>7</v>
      </c>
      <c r="B17" s="14">
        <v>40269</v>
      </c>
      <c r="C17" s="24" t="s">
        <v>540</v>
      </c>
      <c r="D17" s="14">
        <v>5741</v>
      </c>
      <c r="E17" s="24" t="s">
        <v>382</v>
      </c>
      <c r="F17" s="30" t="s">
        <v>541</v>
      </c>
      <c r="G17" s="14">
        <v>2844.1</v>
      </c>
      <c r="H17" s="18" t="s">
        <v>20</v>
      </c>
      <c r="I17" s="18" t="s">
        <v>19</v>
      </c>
      <c r="J17" s="18" t="s">
        <v>542</v>
      </c>
      <c r="K17" s="24" t="s">
        <v>427</v>
      </c>
      <c r="L17" s="14">
        <v>0</v>
      </c>
      <c r="M17" s="14">
        <v>714</v>
      </c>
      <c r="N17" s="25" t="s">
        <v>480</v>
      </c>
      <c r="O17" s="22">
        <f t="shared" si="0"/>
        <v>2844.1</v>
      </c>
      <c r="P17" s="14">
        <v>61</v>
      </c>
      <c r="Q17" s="24" t="s">
        <v>535</v>
      </c>
      <c r="R17" s="21">
        <v>0</v>
      </c>
    </row>
    <row r="18" spans="1:18" ht="20.100000000000001" customHeight="1" x14ac:dyDescent="0.2">
      <c r="A18" s="7">
        <v>8</v>
      </c>
      <c r="B18" s="14">
        <v>40463</v>
      </c>
      <c r="C18" s="24" t="s">
        <v>390</v>
      </c>
      <c r="D18" s="14">
        <v>2221804</v>
      </c>
      <c r="E18" s="24" t="s">
        <v>382</v>
      </c>
      <c r="F18" s="30" t="s">
        <v>209</v>
      </c>
      <c r="G18" s="14">
        <v>15.66</v>
      </c>
      <c r="H18" s="18" t="s">
        <v>20</v>
      </c>
      <c r="I18" s="18" t="s">
        <v>19</v>
      </c>
      <c r="J18" s="24" t="s">
        <v>543</v>
      </c>
      <c r="K18" s="24" t="s">
        <v>409</v>
      </c>
      <c r="L18" s="14">
        <v>0</v>
      </c>
      <c r="M18" s="14">
        <v>60</v>
      </c>
      <c r="N18" s="25" t="s">
        <v>532</v>
      </c>
      <c r="O18" s="22">
        <f t="shared" si="0"/>
        <v>15.66</v>
      </c>
      <c r="P18" s="14">
        <v>60</v>
      </c>
      <c r="Q18" s="24" t="s">
        <v>535</v>
      </c>
      <c r="R18" s="21">
        <v>0</v>
      </c>
    </row>
    <row r="19" spans="1:18" ht="20.100000000000001" customHeight="1" x14ac:dyDescent="0.2">
      <c r="A19" s="7">
        <v>9</v>
      </c>
      <c r="B19" s="14">
        <v>40390</v>
      </c>
      <c r="C19" s="24" t="s">
        <v>390</v>
      </c>
      <c r="D19" s="14">
        <v>352248</v>
      </c>
      <c r="E19" s="24" t="s">
        <v>382</v>
      </c>
      <c r="F19" s="30" t="s">
        <v>544</v>
      </c>
      <c r="G19" s="14">
        <v>1448</v>
      </c>
      <c r="H19" s="18" t="s">
        <v>20</v>
      </c>
      <c r="I19" s="18" t="s">
        <v>19</v>
      </c>
      <c r="J19" s="24" t="s">
        <v>180</v>
      </c>
      <c r="K19" s="24" t="s">
        <v>427</v>
      </c>
      <c r="L19" s="14">
        <v>0</v>
      </c>
      <c r="M19" s="14">
        <v>3463</v>
      </c>
      <c r="N19" s="25" t="s">
        <v>480</v>
      </c>
      <c r="O19" s="22">
        <f t="shared" si="0"/>
        <v>1448</v>
      </c>
      <c r="P19" s="14">
        <v>59</v>
      </c>
      <c r="Q19" s="24" t="s">
        <v>535</v>
      </c>
      <c r="R19" s="21">
        <v>0</v>
      </c>
    </row>
    <row r="20" spans="1:18" ht="20.100000000000001" customHeight="1" x14ac:dyDescent="0.2">
      <c r="A20" s="7">
        <v>10</v>
      </c>
      <c r="B20" s="14">
        <v>40114</v>
      </c>
      <c r="C20" s="24" t="s">
        <v>380</v>
      </c>
      <c r="D20" s="14">
        <v>547049</v>
      </c>
      <c r="E20" s="24" t="s">
        <v>376</v>
      </c>
      <c r="F20" s="30" t="s">
        <v>545</v>
      </c>
      <c r="G20" s="14">
        <v>355.81</v>
      </c>
      <c r="H20" s="18" t="s">
        <v>20</v>
      </c>
      <c r="I20" s="18" t="s">
        <v>19</v>
      </c>
      <c r="J20" s="24" t="s">
        <v>546</v>
      </c>
      <c r="K20" s="24" t="s">
        <v>380</v>
      </c>
      <c r="L20" s="14">
        <v>0</v>
      </c>
      <c r="M20" s="14">
        <v>91</v>
      </c>
      <c r="N20" s="25" t="s">
        <v>547</v>
      </c>
      <c r="O20" s="22">
        <f t="shared" si="0"/>
        <v>355.81</v>
      </c>
      <c r="P20" s="14">
        <v>67</v>
      </c>
      <c r="Q20" s="24" t="s">
        <v>535</v>
      </c>
      <c r="R20" s="21">
        <v>0</v>
      </c>
    </row>
    <row r="21" spans="1:18" ht="25.5" customHeight="1" x14ac:dyDescent="0.2">
      <c r="A21" s="7">
        <v>11</v>
      </c>
      <c r="B21" s="14">
        <v>40237</v>
      </c>
      <c r="C21" s="24" t="s">
        <v>382</v>
      </c>
      <c r="D21" s="14">
        <v>2030314</v>
      </c>
      <c r="E21" s="24" t="s">
        <v>369</v>
      </c>
      <c r="F21" s="30" t="s">
        <v>224</v>
      </c>
      <c r="G21" s="14">
        <v>5797.68</v>
      </c>
      <c r="H21" s="18" t="s">
        <v>20</v>
      </c>
      <c r="I21" s="18" t="s">
        <v>19</v>
      </c>
      <c r="J21" s="24" t="s">
        <v>548</v>
      </c>
      <c r="K21" s="24" t="s">
        <v>409</v>
      </c>
      <c r="L21" s="14">
        <v>0</v>
      </c>
      <c r="M21" s="14">
        <v>695</v>
      </c>
      <c r="N21" s="25" t="s">
        <v>438</v>
      </c>
      <c r="O21" s="22">
        <f t="shared" si="0"/>
        <v>5797.68</v>
      </c>
      <c r="P21" s="14">
        <v>71</v>
      </c>
      <c r="Q21" s="24" t="s">
        <v>535</v>
      </c>
      <c r="R21" s="14">
        <v>0</v>
      </c>
    </row>
    <row r="22" spans="1:18" ht="24.75" customHeight="1" x14ac:dyDescent="0.2">
      <c r="A22" s="7">
        <v>12</v>
      </c>
      <c r="B22" s="14">
        <v>40565</v>
      </c>
      <c r="C22" s="24" t="s">
        <v>409</v>
      </c>
      <c r="D22" s="14">
        <v>9414000569</v>
      </c>
      <c r="E22" s="24" t="s">
        <v>390</v>
      </c>
      <c r="F22" s="30" t="s">
        <v>549</v>
      </c>
      <c r="G22" s="14">
        <v>16148.3</v>
      </c>
      <c r="H22" s="18" t="s">
        <v>20</v>
      </c>
      <c r="I22" s="18" t="s">
        <v>19</v>
      </c>
      <c r="J22" s="24" t="s">
        <v>550</v>
      </c>
      <c r="K22" s="24" t="s">
        <v>416</v>
      </c>
      <c r="L22" s="14">
        <v>0</v>
      </c>
      <c r="M22" s="14">
        <v>697</v>
      </c>
      <c r="N22" s="25" t="s">
        <v>438</v>
      </c>
      <c r="O22" s="14">
        <f t="shared" si="0"/>
        <v>16148.3</v>
      </c>
      <c r="P22" s="14">
        <v>72</v>
      </c>
      <c r="Q22" s="24" t="s">
        <v>535</v>
      </c>
      <c r="R22" s="14">
        <v>0</v>
      </c>
    </row>
    <row r="23" spans="1:18" ht="20.100000000000001" customHeight="1" x14ac:dyDescent="0.2">
      <c r="A23" s="7">
        <v>13</v>
      </c>
      <c r="B23" s="14">
        <v>40462</v>
      </c>
      <c r="C23" s="24" t="s">
        <v>390</v>
      </c>
      <c r="D23" s="14">
        <v>220009072</v>
      </c>
      <c r="E23" s="24" t="s">
        <v>382</v>
      </c>
      <c r="F23" s="30" t="s">
        <v>273</v>
      </c>
      <c r="G23" s="14">
        <v>1361.36</v>
      </c>
      <c r="H23" s="18" t="s">
        <v>20</v>
      </c>
      <c r="I23" s="18" t="s">
        <v>19</v>
      </c>
      <c r="J23" s="24" t="s">
        <v>551</v>
      </c>
      <c r="K23" s="24" t="s">
        <v>409</v>
      </c>
      <c r="L23" s="14">
        <v>0</v>
      </c>
      <c r="M23" s="14">
        <v>3455</v>
      </c>
      <c r="N23" s="25" t="s">
        <v>480</v>
      </c>
      <c r="O23" s="14">
        <v>1361.36</v>
      </c>
      <c r="P23" s="14">
        <v>73</v>
      </c>
      <c r="Q23" s="24" t="s">
        <v>535</v>
      </c>
      <c r="R23" s="14">
        <v>0</v>
      </c>
    </row>
    <row r="24" spans="1:18" ht="20.100000000000001" customHeight="1" x14ac:dyDescent="0.2">
      <c r="A24" s="7">
        <v>14</v>
      </c>
      <c r="B24" s="14">
        <v>40272</v>
      </c>
      <c r="C24" s="24" t="s">
        <v>382</v>
      </c>
      <c r="D24" s="14">
        <v>23679</v>
      </c>
      <c r="E24" s="24" t="s">
        <v>382</v>
      </c>
      <c r="F24" s="30" t="s">
        <v>552</v>
      </c>
      <c r="G24" s="14">
        <v>135362.5</v>
      </c>
      <c r="H24" s="18" t="s">
        <v>20</v>
      </c>
      <c r="I24" s="18" t="s">
        <v>19</v>
      </c>
      <c r="J24" s="24" t="s">
        <v>553</v>
      </c>
      <c r="K24" s="24" t="s">
        <v>409</v>
      </c>
      <c r="L24" s="14">
        <v>0</v>
      </c>
      <c r="M24" s="14">
        <v>696</v>
      </c>
      <c r="N24" s="25" t="s">
        <v>438</v>
      </c>
      <c r="O24" s="14">
        <f t="shared" si="0"/>
        <v>135362.5</v>
      </c>
      <c r="P24" s="14">
        <v>70</v>
      </c>
      <c r="Q24" s="24" t="s">
        <v>535</v>
      </c>
      <c r="R24" s="14">
        <v>0</v>
      </c>
    </row>
    <row r="25" spans="1:18" ht="20.100000000000001" customHeight="1" x14ac:dyDescent="0.2">
      <c r="A25" s="7">
        <v>15</v>
      </c>
      <c r="B25" s="14">
        <v>38158</v>
      </c>
      <c r="C25" s="24" t="s">
        <v>201</v>
      </c>
      <c r="D25" s="14">
        <v>230100093153</v>
      </c>
      <c r="E25" s="24" t="s">
        <v>201</v>
      </c>
      <c r="F25" s="30" t="s">
        <v>142</v>
      </c>
      <c r="G25" s="14">
        <v>764.93</v>
      </c>
      <c r="H25" s="18" t="s">
        <v>20</v>
      </c>
      <c r="I25" s="18" t="s">
        <v>19</v>
      </c>
      <c r="J25" s="24" t="s">
        <v>554</v>
      </c>
      <c r="K25" s="24" t="s">
        <v>201</v>
      </c>
      <c r="L25" s="14">
        <v>0</v>
      </c>
      <c r="M25" s="14">
        <v>93</v>
      </c>
      <c r="N25" s="25" t="s">
        <v>535</v>
      </c>
      <c r="O25" s="14">
        <f t="shared" si="0"/>
        <v>764.93</v>
      </c>
      <c r="P25" s="14">
        <v>69</v>
      </c>
      <c r="Q25" s="24" t="s">
        <v>535</v>
      </c>
      <c r="R25" s="14">
        <v>0</v>
      </c>
    </row>
    <row r="26" spans="1:18" ht="24.75" customHeight="1" x14ac:dyDescent="0.2">
      <c r="A26" s="7">
        <v>16</v>
      </c>
      <c r="B26" s="14">
        <v>756</v>
      </c>
      <c r="C26" s="24" t="s">
        <v>555</v>
      </c>
      <c r="D26" s="14">
        <v>14</v>
      </c>
      <c r="E26" s="24" t="s">
        <v>555</v>
      </c>
      <c r="F26" s="30" t="s">
        <v>81</v>
      </c>
      <c r="G26" s="14">
        <v>15850</v>
      </c>
      <c r="H26" s="18" t="s">
        <v>20</v>
      </c>
      <c r="I26" s="18" t="s">
        <v>19</v>
      </c>
      <c r="J26" s="18" t="s">
        <v>556</v>
      </c>
      <c r="K26" s="24" t="s">
        <v>535</v>
      </c>
      <c r="L26" s="14">
        <v>0</v>
      </c>
      <c r="M26" s="14">
        <v>2023</v>
      </c>
      <c r="N26" s="25" t="s">
        <v>547</v>
      </c>
      <c r="O26" s="14">
        <f t="shared" si="0"/>
        <v>15850</v>
      </c>
      <c r="P26" s="14">
        <v>68</v>
      </c>
      <c r="Q26" s="24" t="s">
        <v>535</v>
      </c>
      <c r="R26" s="14">
        <v>0</v>
      </c>
    </row>
  </sheetData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honeticPr fontId="12" type="noConversion"/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2:AC16"/>
  <sheetViews>
    <sheetView topLeftCell="A6" workbookViewId="0">
      <selection activeCell="A6" sqref="A1:IV65536"/>
    </sheetView>
  </sheetViews>
  <sheetFormatPr defaultRowHeight="12.75" x14ac:dyDescent="0.2"/>
  <cols>
    <col min="1" max="1" width="7.140625" style="10" customWidth="1"/>
    <col min="2" max="2" width="11.42578125" style="6" customWidth="1"/>
    <col min="3" max="3" width="12.42578125" style="6" customWidth="1"/>
    <col min="4" max="4" width="15.28515625" style="6" customWidth="1"/>
    <col min="5" max="5" width="14.28515625" style="6" customWidth="1"/>
    <col min="6" max="6" width="20.140625" style="6" customWidth="1"/>
    <col min="7" max="7" width="12.42578125" style="6" customWidth="1"/>
    <col min="8" max="8" width="9.85546875" style="6" customWidth="1"/>
    <col min="9" max="9" width="15" style="6" customWidth="1"/>
    <col min="10" max="10" width="25.28515625" style="6" customWidth="1"/>
    <col min="11" max="11" width="13.28515625" style="6" customWidth="1"/>
    <col min="12" max="13" width="9.28515625" style="6" customWidth="1"/>
    <col min="14" max="14" width="10.42578125" style="6" customWidth="1"/>
    <col min="15" max="15" width="11.85546875" style="6" customWidth="1"/>
    <col min="16" max="16" width="11.28515625" style="6" customWidth="1"/>
    <col min="17" max="17" width="12.42578125" style="6" customWidth="1"/>
    <col min="18" max="18" width="8.710937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0.100000000000001" customHeight="1" x14ac:dyDescent="0.2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42.75" customHeight="1" x14ac:dyDescent="0.2">
      <c r="A10" s="7">
        <v>1</v>
      </c>
      <c r="B10" s="18">
        <v>1289</v>
      </c>
      <c r="C10" s="19" t="s">
        <v>547</v>
      </c>
      <c r="D10" s="18">
        <v>33171</v>
      </c>
      <c r="E10" s="19" t="s">
        <v>558</v>
      </c>
      <c r="F10" s="29" t="s">
        <v>559</v>
      </c>
      <c r="G10" s="20">
        <v>96.51</v>
      </c>
      <c r="H10" s="18" t="s">
        <v>20</v>
      </c>
      <c r="I10" s="18" t="s">
        <v>19</v>
      </c>
      <c r="J10" s="11" t="s">
        <v>560</v>
      </c>
      <c r="K10" s="19" t="s">
        <v>535</v>
      </c>
      <c r="L10" s="21">
        <v>0</v>
      </c>
      <c r="M10" s="21">
        <v>96</v>
      </c>
      <c r="N10" s="19" t="s">
        <v>535</v>
      </c>
      <c r="O10" s="22">
        <f>G10</f>
        <v>96.51</v>
      </c>
      <c r="P10" s="21">
        <v>81</v>
      </c>
      <c r="Q10" s="23" t="s">
        <v>561</v>
      </c>
      <c r="R10" s="21">
        <v>0</v>
      </c>
      <c r="S10" s="2"/>
    </row>
    <row r="11" spans="1:29" ht="49.5" hidden="1" customHeight="1" x14ac:dyDescent="0.2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ref="O11:O16" si="0">G11</f>
        <v>0</v>
      </c>
      <c r="P11" s="21"/>
      <c r="Q11" s="12"/>
      <c r="R11" s="21">
        <v>0</v>
      </c>
    </row>
    <row r="12" spans="1:29" ht="32.25" customHeight="1" x14ac:dyDescent="0.2">
      <c r="A12" s="7">
        <v>2</v>
      </c>
      <c r="B12" s="14">
        <v>41241</v>
      </c>
      <c r="C12" s="24" t="s">
        <v>427</v>
      </c>
      <c r="D12" s="14">
        <v>290041</v>
      </c>
      <c r="E12" s="24" t="s">
        <v>390</v>
      </c>
      <c r="F12" s="30" t="s">
        <v>562</v>
      </c>
      <c r="G12" s="14">
        <v>952</v>
      </c>
      <c r="H12" s="18" t="s">
        <v>20</v>
      </c>
      <c r="I12" s="18" t="s">
        <v>19</v>
      </c>
      <c r="J12" s="18" t="s">
        <v>563</v>
      </c>
      <c r="K12" s="24" t="s">
        <v>558</v>
      </c>
      <c r="L12" s="14">
        <v>0</v>
      </c>
      <c r="M12" s="14">
        <v>99</v>
      </c>
      <c r="N12" s="24" t="s">
        <v>535</v>
      </c>
      <c r="O12" s="22">
        <f t="shared" si="0"/>
        <v>952</v>
      </c>
      <c r="P12" s="14">
        <v>79</v>
      </c>
      <c r="Q12" s="24" t="s">
        <v>561</v>
      </c>
      <c r="R12" s="21">
        <v>0</v>
      </c>
    </row>
    <row r="13" spans="1:29" ht="32.25" customHeight="1" x14ac:dyDescent="0.2">
      <c r="A13" s="7">
        <v>3</v>
      </c>
      <c r="B13" s="14">
        <v>215</v>
      </c>
      <c r="C13" s="24" t="s">
        <v>564</v>
      </c>
      <c r="D13" s="14">
        <v>602546</v>
      </c>
      <c r="E13" s="24" t="s">
        <v>564</v>
      </c>
      <c r="F13" s="30" t="s">
        <v>257</v>
      </c>
      <c r="G13" s="14">
        <v>70</v>
      </c>
      <c r="H13" s="18" t="s">
        <v>20</v>
      </c>
      <c r="I13" s="18" t="s">
        <v>19</v>
      </c>
      <c r="J13" s="18" t="s">
        <v>565</v>
      </c>
      <c r="K13" s="24" t="s">
        <v>558</v>
      </c>
      <c r="L13" s="14">
        <v>0</v>
      </c>
      <c r="M13" s="14">
        <v>98</v>
      </c>
      <c r="N13" s="24" t="s">
        <v>535</v>
      </c>
      <c r="O13" s="22">
        <f t="shared" si="0"/>
        <v>70</v>
      </c>
      <c r="P13" s="14">
        <v>80</v>
      </c>
      <c r="Q13" s="24" t="s">
        <v>561</v>
      </c>
      <c r="R13" s="21">
        <v>0</v>
      </c>
    </row>
    <row r="14" spans="1:29" ht="24" customHeight="1" x14ac:dyDescent="0.2">
      <c r="A14" s="7">
        <v>4</v>
      </c>
      <c r="B14" s="14">
        <v>41552</v>
      </c>
      <c r="C14" s="24" t="s">
        <v>489</v>
      </c>
      <c r="D14" s="14">
        <v>22005639</v>
      </c>
      <c r="E14" s="24" t="s">
        <v>466</v>
      </c>
      <c r="F14" s="30" t="s">
        <v>317</v>
      </c>
      <c r="G14" s="14">
        <v>2613.89</v>
      </c>
      <c r="H14" s="18" t="s">
        <v>20</v>
      </c>
      <c r="I14" s="18" t="s">
        <v>19</v>
      </c>
      <c r="J14" s="24" t="s">
        <v>566</v>
      </c>
      <c r="K14" s="24" t="s">
        <v>529</v>
      </c>
      <c r="L14" s="14">
        <v>0</v>
      </c>
      <c r="M14" s="14">
        <v>3450</v>
      </c>
      <c r="N14" s="24" t="s">
        <v>480</v>
      </c>
      <c r="O14" s="22">
        <f t="shared" si="0"/>
        <v>2613.89</v>
      </c>
      <c r="P14" s="14">
        <v>78</v>
      </c>
      <c r="Q14" s="24" t="s">
        <v>561</v>
      </c>
      <c r="R14" s="21">
        <v>0</v>
      </c>
    </row>
    <row r="15" spans="1:29" ht="21.75" customHeight="1" x14ac:dyDescent="0.2">
      <c r="A15" s="7">
        <v>5</v>
      </c>
      <c r="B15" s="14">
        <v>32173</v>
      </c>
      <c r="C15" s="24" t="s">
        <v>567</v>
      </c>
      <c r="D15" s="14">
        <v>22004021</v>
      </c>
      <c r="E15" s="24" t="s">
        <v>568</v>
      </c>
      <c r="F15" s="30" t="s">
        <v>317</v>
      </c>
      <c r="G15" s="14">
        <v>2613.89</v>
      </c>
      <c r="H15" s="18" t="s">
        <v>20</v>
      </c>
      <c r="I15" s="18" t="s">
        <v>19</v>
      </c>
      <c r="J15" s="24" t="s">
        <v>566</v>
      </c>
      <c r="K15" s="24" t="s">
        <v>567</v>
      </c>
      <c r="L15" s="14">
        <v>0</v>
      </c>
      <c r="M15" s="14">
        <v>520</v>
      </c>
      <c r="N15" s="24" t="s">
        <v>42</v>
      </c>
      <c r="O15" s="22">
        <f t="shared" si="0"/>
        <v>2613.89</v>
      </c>
      <c r="P15" s="14">
        <v>78</v>
      </c>
      <c r="Q15" s="24" t="s">
        <v>561</v>
      </c>
      <c r="R15" s="21">
        <v>0</v>
      </c>
    </row>
    <row r="16" spans="1:29" ht="27.75" customHeight="1" x14ac:dyDescent="0.2">
      <c r="A16" s="7">
        <v>6</v>
      </c>
      <c r="B16" s="14">
        <v>1042</v>
      </c>
      <c r="C16" s="24" t="s">
        <v>558</v>
      </c>
      <c r="D16" s="14">
        <v>95997</v>
      </c>
      <c r="E16" s="24" t="s">
        <v>569</v>
      </c>
      <c r="F16" s="30" t="s">
        <v>71</v>
      </c>
      <c r="G16" s="14">
        <v>268.12</v>
      </c>
      <c r="H16" s="18" t="s">
        <v>20</v>
      </c>
      <c r="I16" s="18" t="s">
        <v>19</v>
      </c>
      <c r="J16" s="18" t="s">
        <v>570</v>
      </c>
      <c r="K16" s="24" t="s">
        <v>571</v>
      </c>
      <c r="L16" s="14">
        <v>0</v>
      </c>
      <c r="M16" s="39">
        <v>102</v>
      </c>
      <c r="N16" s="24" t="s">
        <v>535</v>
      </c>
      <c r="O16" s="22">
        <f t="shared" si="0"/>
        <v>268.12</v>
      </c>
      <c r="P16" s="14">
        <v>77</v>
      </c>
      <c r="Q16" s="24" t="s">
        <v>561</v>
      </c>
      <c r="R16" s="21">
        <v>0</v>
      </c>
    </row>
  </sheetData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2:AC18"/>
  <sheetViews>
    <sheetView workbookViewId="0">
      <selection activeCell="A6" sqref="A1:IV65536"/>
    </sheetView>
  </sheetViews>
  <sheetFormatPr defaultRowHeight="12.75" x14ac:dyDescent="0.2"/>
  <cols>
    <col min="1" max="1" width="7.140625" style="10" customWidth="1"/>
    <col min="2" max="2" width="11.42578125" style="6" customWidth="1"/>
    <col min="3" max="3" width="12.42578125" style="6" customWidth="1"/>
    <col min="4" max="4" width="15.28515625" style="6" customWidth="1"/>
    <col min="5" max="5" width="14.28515625" style="6" customWidth="1"/>
    <col min="6" max="6" width="20.140625" style="6" customWidth="1"/>
    <col min="7" max="7" width="12.42578125" style="6" customWidth="1"/>
    <col min="8" max="8" width="9.85546875" style="6" customWidth="1"/>
    <col min="9" max="9" width="15" style="6" customWidth="1"/>
    <col min="10" max="10" width="29.7109375" style="6" customWidth="1"/>
    <col min="11" max="11" width="13.28515625" style="6" customWidth="1"/>
    <col min="12" max="13" width="9.28515625" style="6" customWidth="1"/>
    <col min="14" max="14" width="10.42578125" style="6" customWidth="1"/>
    <col min="15" max="15" width="11.85546875" style="6" customWidth="1"/>
    <col min="16" max="16" width="11.28515625" style="6" customWidth="1"/>
    <col min="17" max="17" width="12.42578125" style="6" customWidth="1"/>
    <col min="18" max="18" width="8.710937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7" t="s">
        <v>1</v>
      </c>
      <c r="B6" s="7" t="s">
        <v>2</v>
      </c>
      <c r="C6" s="7"/>
      <c r="D6" s="7" t="s">
        <v>3</v>
      </c>
      <c r="E6" s="7"/>
      <c r="F6" s="7"/>
      <c r="G6" s="7"/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36" t="s">
        <v>11</v>
      </c>
      <c r="P6" s="7" t="s">
        <v>12</v>
      </c>
      <c r="Q6" s="7"/>
      <c r="R6" s="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7"/>
      <c r="B7" s="7" t="s">
        <v>14</v>
      </c>
      <c r="C7" s="7" t="s">
        <v>15</v>
      </c>
      <c r="D7" s="7" t="s">
        <v>14</v>
      </c>
      <c r="E7" s="7" t="s">
        <v>15</v>
      </c>
      <c r="F7" s="7" t="s">
        <v>16</v>
      </c>
      <c r="G7" s="36" t="s">
        <v>17</v>
      </c>
      <c r="H7" s="7"/>
      <c r="I7" s="7"/>
      <c r="J7" s="7"/>
      <c r="K7" s="7"/>
      <c r="L7" s="7"/>
      <c r="M7" s="7"/>
      <c r="N7" s="7"/>
      <c r="O7" s="36"/>
      <c r="P7" s="7" t="s">
        <v>14</v>
      </c>
      <c r="Q7" s="7" t="s">
        <v>15</v>
      </c>
      <c r="R7" s="7"/>
      <c r="S7" s="2"/>
    </row>
    <row r="8" spans="1:29" s="9" customFormat="1" ht="45.75" customHeight="1" x14ac:dyDescent="0.2">
      <c r="A8" s="7"/>
      <c r="B8" s="7"/>
      <c r="C8" s="7"/>
      <c r="D8" s="7"/>
      <c r="E8" s="7"/>
      <c r="F8" s="7"/>
      <c r="G8" s="36"/>
      <c r="H8" s="7"/>
      <c r="I8" s="7"/>
      <c r="J8" s="7"/>
      <c r="K8" s="7"/>
      <c r="L8" s="7"/>
      <c r="M8" s="7"/>
      <c r="N8" s="7"/>
      <c r="O8" s="36"/>
      <c r="P8" s="7"/>
      <c r="Q8" s="7"/>
      <c r="R8" s="7"/>
      <c r="S8" s="2"/>
    </row>
    <row r="9" spans="1:29" s="9" customFormat="1" ht="20.100000000000001" customHeight="1" x14ac:dyDescent="0.2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42.75" customHeight="1" x14ac:dyDescent="0.2">
      <c r="A10" s="7">
        <v>1</v>
      </c>
      <c r="B10" s="21">
        <v>40808</v>
      </c>
      <c r="C10" s="19"/>
      <c r="D10" s="18">
        <v>80</v>
      </c>
      <c r="E10" s="19" t="s">
        <v>572</v>
      </c>
      <c r="F10" s="29" t="s">
        <v>573</v>
      </c>
      <c r="G10" s="20">
        <v>1195.95</v>
      </c>
      <c r="H10" s="18" t="s">
        <v>20</v>
      </c>
      <c r="I10" s="18" t="s">
        <v>19</v>
      </c>
      <c r="J10" s="11" t="s">
        <v>574</v>
      </c>
      <c r="K10" s="19" t="s">
        <v>575</v>
      </c>
      <c r="L10" s="21">
        <v>0</v>
      </c>
      <c r="M10" s="21">
        <v>101</v>
      </c>
      <c r="N10" s="19" t="s">
        <v>576</v>
      </c>
      <c r="O10" s="22">
        <f>G10</f>
        <v>1195.95</v>
      </c>
      <c r="P10" s="21">
        <v>91</v>
      </c>
      <c r="Q10" s="23" t="s">
        <v>577</v>
      </c>
      <c r="R10" s="21">
        <v>0</v>
      </c>
      <c r="S10" s="2"/>
    </row>
    <row r="11" spans="1:29" ht="49.5" hidden="1" customHeight="1" x14ac:dyDescent="0.2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ref="O11:O18" si="0">G11</f>
        <v>0</v>
      </c>
      <c r="P11" s="21"/>
      <c r="Q11" s="12"/>
      <c r="R11" s="21">
        <v>0</v>
      </c>
    </row>
    <row r="12" spans="1:29" ht="32.25" customHeight="1" x14ac:dyDescent="0.2">
      <c r="A12" s="7">
        <v>2</v>
      </c>
      <c r="B12" s="14">
        <v>40166</v>
      </c>
      <c r="C12" s="24" t="s">
        <v>578</v>
      </c>
      <c r="D12" s="14">
        <v>14258760</v>
      </c>
      <c r="E12" s="24" t="s">
        <v>579</v>
      </c>
      <c r="F12" s="30" t="s">
        <v>294</v>
      </c>
      <c r="G12" s="14">
        <v>733.66</v>
      </c>
      <c r="H12" s="18" t="s">
        <v>20</v>
      </c>
      <c r="I12" s="18" t="s">
        <v>19</v>
      </c>
      <c r="J12" s="18" t="s">
        <v>580</v>
      </c>
      <c r="K12" s="24" t="s">
        <v>581</v>
      </c>
      <c r="L12" s="14">
        <v>0</v>
      </c>
      <c r="M12" s="14">
        <v>111</v>
      </c>
      <c r="N12" s="24" t="s">
        <v>582</v>
      </c>
      <c r="O12" s="22">
        <f t="shared" si="0"/>
        <v>733.66</v>
      </c>
      <c r="P12" s="14">
        <v>90</v>
      </c>
      <c r="Q12" s="24" t="s">
        <v>577</v>
      </c>
      <c r="R12" s="21">
        <v>0</v>
      </c>
    </row>
    <row r="13" spans="1:29" ht="32.25" customHeight="1" x14ac:dyDescent="0.2">
      <c r="A13" s="7">
        <v>3</v>
      </c>
      <c r="B13" s="14">
        <v>24</v>
      </c>
      <c r="C13" s="24" t="s">
        <v>583</v>
      </c>
      <c r="D13" s="14">
        <v>5894057</v>
      </c>
      <c r="E13" s="24" t="s">
        <v>584</v>
      </c>
      <c r="F13" s="30" t="s">
        <v>265</v>
      </c>
      <c r="G13" s="14">
        <v>2239.6799999999998</v>
      </c>
      <c r="H13" s="18" t="s">
        <v>20</v>
      </c>
      <c r="I13" s="18" t="s">
        <v>19</v>
      </c>
      <c r="J13" s="18" t="s">
        <v>585</v>
      </c>
      <c r="K13" s="24" t="s">
        <v>586</v>
      </c>
      <c r="L13" s="14">
        <v>0</v>
      </c>
      <c r="M13" s="14">
        <v>114</v>
      </c>
      <c r="N13" s="24" t="s">
        <v>588</v>
      </c>
      <c r="O13" s="22">
        <f t="shared" si="0"/>
        <v>2239.6799999999998</v>
      </c>
      <c r="P13" s="14">
        <v>89</v>
      </c>
      <c r="Q13" s="24" t="s">
        <v>561</v>
      </c>
      <c r="R13" s="21">
        <v>0</v>
      </c>
    </row>
    <row r="14" spans="1:29" ht="32.25" customHeight="1" x14ac:dyDescent="0.2">
      <c r="A14" s="7">
        <v>4</v>
      </c>
      <c r="B14" s="14">
        <v>41465</v>
      </c>
      <c r="C14" s="24" t="s">
        <v>592</v>
      </c>
      <c r="D14" s="14">
        <v>5888934</v>
      </c>
      <c r="E14" s="24" t="s">
        <v>572</v>
      </c>
      <c r="F14" s="30" t="s">
        <v>265</v>
      </c>
      <c r="G14" s="14">
        <v>1229.06</v>
      </c>
      <c r="H14" s="18" t="s">
        <v>20</v>
      </c>
      <c r="I14" s="18" t="s">
        <v>19</v>
      </c>
      <c r="J14" s="18" t="s">
        <v>593</v>
      </c>
      <c r="K14" s="24" t="s">
        <v>586</v>
      </c>
      <c r="L14" s="14">
        <v>0</v>
      </c>
      <c r="M14" s="14">
        <v>113</v>
      </c>
      <c r="N14" s="24" t="s">
        <v>588</v>
      </c>
      <c r="O14" s="22">
        <f t="shared" si="0"/>
        <v>1229.06</v>
      </c>
      <c r="P14" s="14">
        <v>89</v>
      </c>
      <c r="Q14" s="24" t="s">
        <v>577</v>
      </c>
      <c r="R14" s="21"/>
    </row>
    <row r="15" spans="1:29" ht="36.75" customHeight="1" x14ac:dyDescent="0.2">
      <c r="A15" s="7">
        <v>5</v>
      </c>
      <c r="B15" s="14">
        <v>41100</v>
      </c>
      <c r="C15" s="24" t="s">
        <v>584</v>
      </c>
      <c r="D15" s="14">
        <v>10282</v>
      </c>
      <c r="E15" s="24" t="s">
        <v>595</v>
      </c>
      <c r="F15" s="30" t="s">
        <v>587</v>
      </c>
      <c r="G15" s="14">
        <v>9390</v>
      </c>
      <c r="H15" s="18" t="s">
        <v>20</v>
      </c>
      <c r="I15" s="18" t="s">
        <v>19</v>
      </c>
      <c r="J15" s="18" t="s">
        <v>594</v>
      </c>
      <c r="K15" s="24" t="s">
        <v>586</v>
      </c>
      <c r="L15" s="14">
        <v>0</v>
      </c>
      <c r="M15" s="14">
        <v>90</v>
      </c>
      <c r="N15" s="24" t="s">
        <v>596</v>
      </c>
      <c r="O15" s="22">
        <f t="shared" si="0"/>
        <v>9390</v>
      </c>
      <c r="P15" s="14">
        <v>88</v>
      </c>
      <c r="Q15" s="24" t="s">
        <v>577</v>
      </c>
      <c r="R15" s="21">
        <v>0</v>
      </c>
    </row>
    <row r="16" spans="1:29" ht="21.75" customHeight="1" x14ac:dyDescent="0.2">
      <c r="A16" s="7">
        <v>6</v>
      </c>
      <c r="B16" s="14">
        <v>1540</v>
      </c>
      <c r="C16" s="24" t="s">
        <v>588</v>
      </c>
      <c r="D16" s="14">
        <v>2000057761</v>
      </c>
      <c r="E16" s="24" t="s">
        <v>588</v>
      </c>
      <c r="F16" s="30" t="s">
        <v>263</v>
      </c>
      <c r="G16" s="14">
        <v>375</v>
      </c>
      <c r="H16" s="18" t="s">
        <v>589</v>
      </c>
      <c r="I16" s="18" t="s">
        <v>19</v>
      </c>
      <c r="J16" s="24" t="s">
        <v>590</v>
      </c>
      <c r="K16" s="24" t="s">
        <v>588</v>
      </c>
      <c r="L16" s="14">
        <v>0</v>
      </c>
      <c r="M16" s="14">
        <v>133</v>
      </c>
      <c r="N16" s="24" t="s">
        <v>591</v>
      </c>
      <c r="O16" s="22">
        <f t="shared" si="0"/>
        <v>375</v>
      </c>
      <c r="P16" s="14">
        <v>11</v>
      </c>
      <c r="Q16" s="24" t="s">
        <v>577</v>
      </c>
      <c r="R16" s="21">
        <v>0</v>
      </c>
    </row>
    <row r="17" spans="1:18" ht="27.75" customHeight="1" x14ac:dyDescent="0.2">
      <c r="A17" s="7">
        <v>7</v>
      </c>
      <c r="B17" s="14">
        <v>1541</v>
      </c>
      <c r="C17" s="24" t="s">
        <v>588</v>
      </c>
      <c r="D17" s="14">
        <v>2000057758</v>
      </c>
      <c r="E17" s="24" t="s">
        <v>588</v>
      </c>
      <c r="F17" s="30" t="s">
        <v>263</v>
      </c>
      <c r="G17" s="14">
        <v>375</v>
      </c>
      <c r="H17" s="18" t="s">
        <v>20</v>
      </c>
      <c r="I17" s="18" t="s">
        <v>19</v>
      </c>
      <c r="J17" s="24" t="s">
        <v>590</v>
      </c>
      <c r="K17" s="24" t="s">
        <v>588</v>
      </c>
      <c r="L17" s="14">
        <v>0</v>
      </c>
      <c r="M17" s="39">
        <v>134</v>
      </c>
      <c r="N17" s="24" t="s">
        <v>591</v>
      </c>
      <c r="O17" s="22">
        <f t="shared" si="0"/>
        <v>375</v>
      </c>
      <c r="P17" s="14">
        <v>11</v>
      </c>
      <c r="Q17" s="24" t="s">
        <v>577</v>
      </c>
      <c r="R17" s="21">
        <v>0</v>
      </c>
    </row>
    <row r="18" spans="1:18" ht="20.25" customHeight="1" x14ac:dyDescent="0.2">
      <c r="A18" s="13">
        <v>8</v>
      </c>
      <c r="B18" s="14">
        <v>1454</v>
      </c>
      <c r="C18" s="25" t="s">
        <v>582</v>
      </c>
      <c r="D18" s="14">
        <v>121226</v>
      </c>
      <c r="E18" s="24" t="s">
        <v>597</v>
      </c>
      <c r="F18" s="24" t="s">
        <v>598</v>
      </c>
      <c r="G18" s="14">
        <v>2220</v>
      </c>
      <c r="H18" s="24" t="s">
        <v>589</v>
      </c>
      <c r="I18" s="18" t="s">
        <v>19</v>
      </c>
      <c r="J18" s="25" t="s">
        <v>599</v>
      </c>
      <c r="K18" s="24" t="s">
        <v>588</v>
      </c>
      <c r="L18" s="14">
        <v>0</v>
      </c>
      <c r="M18" s="14">
        <v>135</v>
      </c>
      <c r="N18" s="25" t="s">
        <v>591</v>
      </c>
      <c r="O18" s="14">
        <f t="shared" si="0"/>
        <v>2220</v>
      </c>
      <c r="P18" s="14">
        <v>12</v>
      </c>
      <c r="Q18" s="24" t="s">
        <v>577</v>
      </c>
      <c r="R18" s="14">
        <v>0</v>
      </c>
    </row>
  </sheetData>
  <phoneticPr fontId="10" type="noConversion"/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2:AC22"/>
  <sheetViews>
    <sheetView workbookViewId="0">
      <selection activeCell="A6" sqref="A1:IV65536"/>
    </sheetView>
  </sheetViews>
  <sheetFormatPr defaultRowHeight="12.75" x14ac:dyDescent="0.2"/>
  <cols>
    <col min="1" max="1" width="7.140625" style="10" customWidth="1"/>
    <col min="2" max="2" width="11.42578125" style="6" customWidth="1"/>
    <col min="3" max="3" width="12.42578125" style="6" customWidth="1"/>
    <col min="4" max="4" width="17.5703125" style="6" customWidth="1"/>
    <col min="5" max="5" width="14.28515625" style="6" customWidth="1"/>
    <col min="6" max="6" width="20.140625" style="6" customWidth="1"/>
    <col min="7" max="7" width="12.42578125" style="6" customWidth="1"/>
    <col min="8" max="8" width="9.85546875" style="6" customWidth="1"/>
    <col min="9" max="9" width="15" style="6" customWidth="1"/>
    <col min="10" max="10" width="25.28515625" style="6" customWidth="1"/>
    <col min="11" max="11" width="13.28515625" style="6" customWidth="1"/>
    <col min="12" max="13" width="9.28515625" style="6" customWidth="1"/>
    <col min="14" max="14" width="10.42578125" style="6" customWidth="1"/>
    <col min="15" max="15" width="11.85546875" style="6" customWidth="1"/>
    <col min="16" max="16" width="11.28515625" style="6" customWidth="1"/>
    <col min="17" max="17" width="12.42578125" style="6" customWidth="1"/>
    <col min="18" max="18" width="8.710937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0.100000000000001" customHeight="1" x14ac:dyDescent="0.2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42.75" customHeight="1" x14ac:dyDescent="0.2">
      <c r="A10" s="7">
        <v>1</v>
      </c>
      <c r="B10" s="18">
        <v>41117</v>
      </c>
      <c r="C10" s="19" t="s">
        <v>600</v>
      </c>
      <c r="D10" s="18">
        <v>239109034374</v>
      </c>
      <c r="E10" s="19" t="s">
        <v>584</v>
      </c>
      <c r="F10" s="29" t="s">
        <v>142</v>
      </c>
      <c r="G10" s="20">
        <v>999.96</v>
      </c>
      <c r="H10" s="18" t="s">
        <v>20</v>
      </c>
      <c r="I10" s="18" t="s">
        <v>19</v>
      </c>
      <c r="J10" s="11" t="s">
        <v>601</v>
      </c>
      <c r="K10" s="19" t="s">
        <v>581</v>
      </c>
      <c r="L10" s="21">
        <v>0</v>
      </c>
      <c r="M10" s="21">
        <v>100</v>
      </c>
      <c r="N10" s="19" t="s">
        <v>576</v>
      </c>
      <c r="O10" s="22">
        <f>G10</f>
        <v>999.96</v>
      </c>
      <c r="P10" s="21">
        <v>96</v>
      </c>
      <c r="Q10" s="23" t="s">
        <v>602</v>
      </c>
      <c r="R10" s="21">
        <v>0</v>
      </c>
      <c r="S10" s="2"/>
    </row>
    <row r="11" spans="1:29" ht="49.5" hidden="1" customHeight="1" x14ac:dyDescent="0.2">
      <c r="A11" s="7"/>
      <c r="B11" s="14"/>
      <c r="C11" s="15"/>
      <c r="D11" s="15"/>
      <c r="E11" s="15"/>
      <c r="F11" s="29" t="s">
        <v>142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29" ht="49.5" customHeight="1" x14ac:dyDescent="0.2">
      <c r="A12" s="7">
        <v>2</v>
      </c>
      <c r="B12" s="14">
        <v>40925</v>
      </c>
      <c r="C12" s="24" t="s">
        <v>608</v>
      </c>
      <c r="D12" s="15">
        <v>239202508651</v>
      </c>
      <c r="E12" s="24" t="s">
        <v>603</v>
      </c>
      <c r="F12" s="29" t="s">
        <v>142</v>
      </c>
      <c r="G12" s="16">
        <v>1849.97</v>
      </c>
      <c r="H12" s="18" t="s">
        <v>20</v>
      </c>
      <c r="I12" s="18" t="s">
        <v>19</v>
      </c>
      <c r="J12" s="11" t="s">
        <v>609</v>
      </c>
      <c r="K12" s="24" t="s">
        <v>592</v>
      </c>
      <c r="L12" s="21">
        <v>0</v>
      </c>
      <c r="M12" s="14">
        <v>3452</v>
      </c>
      <c r="N12" s="24" t="s">
        <v>608</v>
      </c>
      <c r="O12" s="22">
        <f>G12</f>
        <v>1849.97</v>
      </c>
      <c r="P12" s="21">
        <v>96</v>
      </c>
      <c r="Q12" s="12" t="s">
        <v>602</v>
      </c>
      <c r="R12" s="21">
        <v>0</v>
      </c>
    </row>
    <row r="13" spans="1:29" ht="32.25" customHeight="1" x14ac:dyDescent="0.2">
      <c r="A13" s="7">
        <v>3</v>
      </c>
      <c r="B13" s="14">
        <v>40854</v>
      </c>
      <c r="C13" s="24" t="s">
        <v>603</v>
      </c>
      <c r="D13" s="14">
        <v>5888934</v>
      </c>
      <c r="E13" s="24" t="s">
        <v>572</v>
      </c>
      <c r="F13" s="30" t="s">
        <v>265</v>
      </c>
      <c r="G13" s="14">
        <v>1229.06</v>
      </c>
      <c r="H13" s="18" t="s">
        <v>20</v>
      </c>
      <c r="I13" s="18" t="s">
        <v>19</v>
      </c>
      <c r="J13" s="18" t="s">
        <v>604</v>
      </c>
      <c r="K13" s="24" t="s">
        <v>603</v>
      </c>
      <c r="L13" s="14">
        <v>0</v>
      </c>
      <c r="M13" s="14">
        <v>701</v>
      </c>
      <c r="N13" s="24" t="s">
        <v>584</v>
      </c>
      <c r="O13" s="22">
        <f t="shared" ref="O13:O20" si="0">G13</f>
        <v>1229.06</v>
      </c>
      <c r="P13" s="14">
        <v>95</v>
      </c>
      <c r="Q13" s="24" t="s">
        <v>602</v>
      </c>
      <c r="R13" s="21">
        <v>0</v>
      </c>
    </row>
    <row r="14" spans="1:29" ht="32.25" customHeight="1" x14ac:dyDescent="0.2">
      <c r="A14" s="7">
        <v>4</v>
      </c>
      <c r="B14" s="14">
        <v>41222</v>
      </c>
      <c r="C14" s="24" t="s">
        <v>600</v>
      </c>
      <c r="D14" s="14">
        <v>221241</v>
      </c>
      <c r="E14" s="24" t="s">
        <v>584</v>
      </c>
      <c r="F14" s="30" t="s">
        <v>605</v>
      </c>
      <c r="G14" s="14">
        <v>1082.9000000000001</v>
      </c>
      <c r="H14" s="18" t="s">
        <v>20</v>
      </c>
      <c r="I14" s="18" t="s">
        <v>19</v>
      </c>
      <c r="J14" s="18" t="s">
        <v>606</v>
      </c>
      <c r="K14" s="24" t="s">
        <v>592</v>
      </c>
      <c r="L14" s="14">
        <v>0</v>
      </c>
      <c r="M14" s="14">
        <v>22</v>
      </c>
      <c r="N14" s="24" t="s">
        <v>607</v>
      </c>
      <c r="O14" s="22">
        <f t="shared" si="0"/>
        <v>1082.9000000000001</v>
      </c>
      <c r="P14" s="14">
        <v>94</v>
      </c>
      <c r="Q14" s="24" t="s">
        <v>602</v>
      </c>
      <c r="R14" s="21">
        <v>0</v>
      </c>
    </row>
    <row r="15" spans="1:29" ht="24" customHeight="1" x14ac:dyDescent="0.2">
      <c r="A15" s="7">
        <v>5</v>
      </c>
      <c r="B15" s="14">
        <v>40893</v>
      </c>
      <c r="C15" s="24" t="s">
        <v>603</v>
      </c>
      <c r="D15" s="14">
        <v>1805</v>
      </c>
      <c r="E15" s="24" t="s">
        <v>603</v>
      </c>
      <c r="F15" s="30" t="s">
        <v>230</v>
      </c>
      <c r="G15" s="14">
        <v>106.72</v>
      </c>
      <c r="H15" s="18" t="s">
        <v>20</v>
      </c>
      <c r="I15" s="18" t="s">
        <v>19</v>
      </c>
      <c r="J15" s="18" t="s">
        <v>610</v>
      </c>
      <c r="K15" s="24" t="s">
        <v>584</v>
      </c>
      <c r="L15" s="14">
        <v>0</v>
      </c>
      <c r="M15" s="14">
        <v>289</v>
      </c>
      <c r="N15" s="24" t="s">
        <v>592</v>
      </c>
      <c r="O15" s="22">
        <f t="shared" si="0"/>
        <v>106.72</v>
      </c>
      <c r="P15" s="14">
        <v>98</v>
      </c>
      <c r="Q15" s="24" t="s">
        <v>602</v>
      </c>
      <c r="R15" s="21">
        <v>0</v>
      </c>
    </row>
    <row r="16" spans="1:29" ht="27.75" customHeight="1" x14ac:dyDescent="0.2">
      <c r="A16" s="7">
        <v>6</v>
      </c>
      <c r="B16" s="14">
        <v>40872</v>
      </c>
      <c r="C16" s="24" t="s">
        <v>603</v>
      </c>
      <c r="D16" s="14">
        <v>41174</v>
      </c>
      <c r="E16" s="24" t="s">
        <v>572</v>
      </c>
      <c r="F16" s="29" t="s">
        <v>225</v>
      </c>
      <c r="G16" s="14">
        <v>399.03</v>
      </c>
      <c r="H16" s="18" t="s">
        <v>20</v>
      </c>
      <c r="I16" s="18" t="s">
        <v>19</v>
      </c>
      <c r="J16" s="18" t="s">
        <v>611</v>
      </c>
      <c r="K16" s="24" t="s">
        <v>584</v>
      </c>
      <c r="L16" s="14">
        <v>0</v>
      </c>
      <c r="M16" s="14">
        <v>288</v>
      </c>
      <c r="N16" s="24" t="s">
        <v>592</v>
      </c>
      <c r="O16" s="22">
        <f t="shared" si="0"/>
        <v>399.03</v>
      </c>
      <c r="P16" s="14">
        <v>99</v>
      </c>
      <c r="Q16" s="24" t="s">
        <v>602</v>
      </c>
      <c r="R16" s="21">
        <v>0</v>
      </c>
    </row>
    <row r="17" spans="1:18" ht="27.75" customHeight="1" x14ac:dyDescent="0.2">
      <c r="A17" s="7">
        <v>7</v>
      </c>
      <c r="B17" s="14">
        <v>40871</v>
      </c>
      <c r="C17" s="24" t="s">
        <v>603</v>
      </c>
      <c r="D17" s="14">
        <v>41173</v>
      </c>
      <c r="E17" s="24" t="s">
        <v>572</v>
      </c>
      <c r="F17" s="29" t="s">
        <v>612</v>
      </c>
      <c r="G17" s="14">
        <v>165.06</v>
      </c>
      <c r="H17" s="18" t="s">
        <v>20</v>
      </c>
      <c r="I17" s="18" t="s">
        <v>19</v>
      </c>
      <c r="J17" s="18" t="s">
        <v>611</v>
      </c>
      <c r="K17" s="24" t="s">
        <v>584</v>
      </c>
      <c r="L17" s="14">
        <v>0</v>
      </c>
      <c r="M17" s="39">
        <v>290</v>
      </c>
      <c r="N17" s="24" t="s">
        <v>592</v>
      </c>
      <c r="O17" s="22">
        <f t="shared" si="0"/>
        <v>165.06</v>
      </c>
      <c r="P17" s="14">
        <v>99</v>
      </c>
      <c r="Q17" s="24" t="s">
        <v>602</v>
      </c>
      <c r="R17" s="21">
        <v>0</v>
      </c>
    </row>
    <row r="18" spans="1:18" ht="27" customHeight="1" x14ac:dyDescent="0.2">
      <c r="A18" s="13">
        <v>8</v>
      </c>
      <c r="B18" s="14">
        <v>40604</v>
      </c>
      <c r="C18" s="24" t="s">
        <v>572</v>
      </c>
      <c r="D18" s="14">
        <v>159298</v>
      </c>
      <c r="E18" s="24" t="s">
        <v>595</v>
      </c>
      <c r="F18" s="24" t="s">
        <v>128</v>
      </c>
      <c r="G18" s="14">
        <v>35.700000000000003</v>
      </c>
      <c r="H18" s="18" t="s">
        <v>20</v>
      </c>
      <c r="I18" s="18" t="s">
        <v>19</v>
      </c>
      <c r="J18" s="18" t="s">
        <v>613</v>
      </c>
      <c r="K18" s="24" t="s">
        <v>600</v>
      </c>
      <c r="L18" s="14">
        <v>0</v>
      </c>
      <c r="M18" s="14">
        <v>285</v>
      </c>
      <c r="N18" s="25" t="s">
        <v>592</v>
      </c>
      <c r="O18" s="22">
        <f t="shared" si="0"/>
        <v>35.700000000000003</v>
      </c>
      <c r="P18" s="14">
        <v>100</v>
      </c>
      <c r="Q18" s="24" t="s">
        <v>602</v>
      </c>
      <c r="R18" s="14">
        <v>0</v>
      </c>
    </row>
    <row r="19" spans="1:18" ht="25.5" x14ac:dyDescent="0.2">
      <c r="A19" s="13">
        <v>9</v>
      </c>
      <c r="B19" s="14">
        <v>40976</v>
      </c>
      <c r="C19" s="24" t="s">
        <v>584</v>
      </c>
      <c r="D19" s="14">
        <v>334202</v>
      </c>
      <c r="E19" s="24" t="s">
        <v>603</v>
      </c>
      <c r="F19" s="24" t="s">
        <v>614</v>
      </c>
      <c r="G19" s="14">
        <v>27560.400000000001</v>
      </c>
      <c r="H19" s="18" t="s">
        <v>20</v>
      </c>
      <c r="I19" s="18" t="s">
        <v>19</v>
      </c>
      <c r="J19" s="18" t="s">
        <v>615</v>
      </c>
      <c r="K19" s="24" t="s">
        <v>600</v>
      </c>
      <c r="L19" s="14">
        <v>0</v>
      </c>
      <c r="M19" s="14">
        <v>3464</v>
      </c>
      <c r="N19" s="25" t="s">
        <v>608</v>
      </c>
      <c r="O19" s="22">
        <f t="shared" si="0"/>
        <v>27560.400000000001</v>
      </c>
      <c r="P19" s="14">
        <v>101</v>
      </c>
      <c r="Q19" s="24" t="s">
        <v>602</v>
      </c>
      <c r="R19" s="14">
        <v>0</v>
      </c>
    </row>
    <row r="20" spans="1:18" ht="25.5" customHeight="1" x14ac:dyDescent="0.2">
      <c r="A20" s="13">
        <v>10</v>
      </c>
      <c r="B20" s="14">
        <v>1499</v>
      </c>
      <c r="C20" s="25" t="s">
        <v>588</v>
      </c>
      <c r="D20" s="14">
        <v>70081424</v>
      </c>
      <c r="E20" s="25" t="s">
        <v>616</v>
      </c>
      <c r="F20" s="24" t="s">
        <v>217</v>
      </c>
      <c r="G20" s="14">
        <v>22099.16</v>
      </c>
      <c r="H20" s="18" t="s">
        <v>20</v>
      </c>
      <c r="I20" s="18" t="s">
        <v>19</v>
      </c>
      <c r="J20" s="18" t="s">
        <v>617</v>
      </c>
      <c r="K20" s="24" t="s">
        <v>588</v>
      </c>
      <c r="L20" s="14">
        <v>0</v>
      </c>
      <c r="M20" s="14">
        <v>137</v>
      </c>
      <c r="N20" s="14">
        <v>17.012022999999999</v>
      </c>
      <c r="O20" s="14">
        <f t="shared" si="0"/>
        <v>22099.16</v>
      </c>
      <c r="P20" s="14">
        <v>102</v>
      </c>
      <c r="Q20" s="24" t="s">
        <v>602</v>
      </c>
      <c r="R20" s="14">
        <v>0</v>
      </c>
    </row>
    <row r="21" spans="1:18" ht="21" customHeight="1" x14ac:dyDescent="0.2">
      <c r="A21" s="13"/>
      <c r="B21" s="14"/>
      <c r="C21" s="14"/>
      <c r="D21" s="14"/>
      <c r="E21" s="14"/>
      <c r="F21" s="14"/>
      <c r="G21" s="14"/>
      <c r="H21" s="18" t="s">
        <v>20</v>
      </c>
      <c r="I21" s="18" t="s">
        <v>19</v>
      </c>
      <c r="J21" s="14"/>
      <c r="K21" s="14"/>
      <c r="L21" s="14"/>
      <c r="M21" s="14"/>
      <c r="N21" s="14"/>
      <c r="O21" s="14"/>
      <c r="P21" s="14"/>
      <c r="Q21" s="14"/>
      <c r="R21" s="14"/>
    </row>
    <row r="22" spans="1:18" ht="24" customHeight="1" x14ac:dyDescent="0.2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</row>
  </sheetData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honeticPr fontId="13" type="noConversion"/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2:AC21"/>
  <sheetViews>
    <sheetView topLeftCell="A4" workbookViewId="0">
      <selection activeCell="G24" sqref="G24"/>
    </sheetView>
  </sheetViews>
  <sheetFormatPr defaultRowHeight="12.75" x14ac:dyDescent="0.2"/>
  <cols>
    <col min="1" max="1" width="7.140625" style="10" customWidth="1"/>
    <col min="2" max="2" width="11.42578125" style="6" customWidth="1"/>
    <col min="3" max="3" width="12.42578125" style="6" customWidth="1"/>
    <col min="4" max="4" width="15.28515625" style="6" customWidth="1"/>
    <col min="5" max="5" width="14.28515625" style="6" customWidth="1"/>
    <col min="6" max="6" width="20.140625" style="6" customWidth="1"/>
    <col min="7" max="7" width="12.42578125" style="6" customWidth="1"/>
    <col min="8" max="8" width="9.85546875" style="6" customWidth="1"/>
    <col min="9" max="9" width="15" style="6" customWidth="1"/>
    <col min="10" max="10" width="29.7109375" style="6" customWidth="1"/>
    <col min="11" max="11" width="13.28515625" style="6" customWidth="1"/>
    <col min="12" max="13" width="9.28515625" style="6" customWidth="1"/>
    <col min="14" max="14" width="10.42578125" style="6" customWidth="1"/>
    <col min="15" max="15" width="11.85546875" style="6" customWidth="1"/>
    <col min="16" max="16" width="11.28515625" style="6" customWidth="1"/>
    <col min="17" max="17" width="12.42578125" style="6" customWidth="1"/>
    <col min="18" max="18" width="8.710937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0.100000000000001" customHeight="1" x14ac:dyDescent="0.2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42.75" customHeight="1" x14ac:dyDescent="0.2">
      <c r="A10" s="7">
        <v>1</v>
      </c>
      <c r="B10" s="21">
        <v>40923</v>
      </c>
      <c r="C10" s="19" t="s">
        <v>584</v>
      </c>
      <c r="D10" s="18">
        <v>775</v>
      </c>
      <c r="E10" s="19" t="s">
        <v>603</v>
      </c>
      <c r="F10" s="29" t="s">
        <v>271</v>
      </c>
      <c r="G10" s="20">
        <v>5950</v>
      </c>
      <c r="H10" s="18" t="s">
        <v>20</v>
      </c>
      <c r="I10" s="18" t="s">
        <v>19</v>
      </c>
      <c r="J10" s="11" t="s">
        <v>618</v>
      </c>
      <c r="K10" s="19" t="s">
        <v>608</v>
      </c>
      <c r="L10" s="21">
        <v>0</v>
      </c>
      <c r="M10" s="21">
        <v>287</v>
      </c>
      <c r="N10" s="19" t="s">
        <v>592</v>
      </c>
      <c r="O10" s="22">
        <f>G10</f>
        <v>5950</v>
      </c>
      <c r="P10" s="21">
        <v>113</v>
      </c>
      <c r="Q10" s="23" t="s">
        <v>619</v>
      </c>
      <c r="R10" s="21">
        <v>0</v>
      </c>
      <c r="S10" s="2"/>
    </row>
    <row r="11" spans="1:29" ht="49.5" hidden="1" customHeight="1" x14ac:dyDescent="0.2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ref="O11:O21" si="0">G11</f>
        <v>0</v>
      </c>
      <c r="P11" s="21"/>
      <c r="Q11" s="12"/>
      <c r="R11" s="21">
        <v>0</v>
      </c>
    </row>
    <row r="12" spans="1:29" ht="32.25" customHeight="1" x14ac:dyDescent="0.2">
      <c r="A12" s="7">
        <v>2</v>
      </c>
      <c r="B12" s="14">
        <v>804</v>
      </c>
      <c r="C12" s="24" t="s">
        <v>586</v>
      </c>
      <c r="D12" s="14">
        <v>230001142</v>
      </c>
      <c r="E12" s="24" t="s">
        <v>620</v>
      </c>
      <c r="F12" s="30" t="s">
        <v>115</v>
      </c>
      <c r="G12" s="14">
        <v>1582.7</v>
      </c>
      <c r="H12" s="18" t="s">
        <v>20</v>
      </c>
      <c r="I12" s="18" t="s">
        <v>19</v>
      </c>
      <c r="J12" s="18" t="s">
        <v>116</v>
      </c>
      <c r="K12" s="24" t="s">
        <v>575</v>
      </c>
      <c r="L12" s="14">
        <v>0</v>
      </c>
      <c r="M12" s="14">
        <v>126</v>
      </c>
      <c r="N12" s="24" t="s">
        <v>588</v>
      </c>
      <c r="O12" s="22">
        <f t="shared" si="0"/>
        <v>1582.7</v>
      </c>
      <c r="P12" s="14">
        <v>114</v>
      </c>
      <c r="Q12" s="24" t="s">
        <v>619</v>
      </c>
      <c r="R12" s="21">
        <v>0</v>
      </c>
    </row>
    <row r="13" spans="1:29" ht="32.25" customHeight="1" x14ac:dyDescent="0.2">
      <c r="A13" s="7">
        <v>3</v>
      </c>
      <c r="B13" s="14">
        <v>40656</v>
      </c>
      <c r="C13" s="24" t="s">
        <v>572</v>
      </c>
      <c r="D13" s="14">
        <v>1283</v>
      </c>
      <c r="E13" s="24" t="s">
        <v>572</v>
      </c>
      <c r="F13" s="30" t="s">
        <v>621</v>
      </c>
      <c r="G13" s="14">
        <v>14527.61</v>
      </c>
      <c r="H13" s="18" t="s">
        <v>20</v>
      </c>
      <c r="I13" s="18" t="s">
        <v>19</v>
      </c>
      <c r="J13" s="18" t="s">
        <v>622</v>
      </c>
      <c r="K13" s="24" t="s">
        <v>572</v>
      </c>
      <c r="L13" s="14">
        <v>0</v>
      </c>
      <c r="M13" s="14">
        <v>700</v>
      </c>
      <c r="N13" s="24" t="s">
        <v>584</v>
      </c>
      <c r="O13" s="22">
        <f t="shared" si="0"/>
        <v>14527.61</v>
      </c>
      <c r="P13" s="14">
        <v>115</v>
      </c>
      <c r="Q13" s="24" t="s">
        <v>619</v>
      </c>
      <c r="R13" s="21">
        <v>0</v>
      </c>
    </row>
    <row r="14" spans="1:29" ht="32.25" customHeight="1" x14ac:dyDescent="0.2">
      <c r="A14" s="7">
        <v>4</v>
      </c>
      <c r="B14" s="14">
        <v>40934</v>
      </c>
      <c r="C14" s="24" t="s">
        <v>584</v>
      </c>
      <c r="D14" s="14">
        <v>10925246</v>
      </c>
      <c r="E14" s="24" t="s">
        <v>584</v>
      </c>
      <c r="F14" s="30" t="s">
        <v>623</v>
      </c>
      <c r="G14" s="14">
        <v>664.36</v>
      </c>
      <c r="H14" s="18" t="s">
        <v>20</v>
      </c>
      <c r="I14" s="18" t="s">
        <v>19</v>
      </c>
      <c r="J14" s="18" t="s">
        <v>624</v>
      </c>
      <c r="K14" s="24" t="s">
        <v>600</v>
      </c>
      <c r="L14" s="14">
        <v>0</v>
      </c>
      <c r="M14" s="14">
        <v>3465</v>
      </c>
      <c r="N14" s="24" t="s">
        <v>608</v>
      </c>
      <c r="O14" s="22">
        <f t="shared" si="0"/>
        <v>664.36</v>
      </c>
      <c r="P14" s="14">
        <v>116</v>
      </c>
      <c r="Q14" s="24" t="s">
        <v>619</v>
      </c>
      <c r="R14" s="21"/>
    </row>
    <row r="15" spans="1:29" ht="36.75" customHeight="1" x14ac:dyDescent="0.2">
      <c r="A15" s="7">
        <v>5</v>
      </c>
      <c r="B15" s="14">
        <v>40971</v>
      </c>
      <c r="C15" s="24" t="s">
        <v>584</v>
      </c>
      <c r="D15" s="14">
        <v>21530</v>
      </c>
      <c r="E15" s="24" t="s">
        <v>603</v>
      </c>
      <c r="F15" s="30" t="s">
        <v>419</v>
      </c>
      <c r="G15" s="14">
        <v>4269.99</v>
      </c>
      <c r="H15" s="18" t="s">
        <v>20</v>
      </c>
      <c r="I15" s="18" t="s">
        <v>19</v>
      </c>
      <c r="J15" s="18" t="s">
        <v>625</v>
      </c>
      <c r="K15" s="24" t="s">
        <v>584</v>
      </c>
      <c r="L15" s="14">
        <v>0</v>
      </c>
      <c r="M15" s="14">
        <v>715</v>
      </c>
      <c r="N15" s="24" t="s">
        <v>608</v>
      </c>
      <c r="O15" s="22">
        <f t="shared" si="0"/>
        <v>4269.99</v>
      </c>
      <c r="P15" s="14">
        <v>117</v>
      </c>
      <c r="Q15" s="24" t="s">
        <v>619</v>
      </c>
      <c r="R15" s="21">
        <v>0</v>
      </c>
    </row>
    <row r="16" spans="1:29" ht="27.75" customHeight="1" x14ac:dyDescent="0.2">
      <c r="A16" s="7">
        <v>7</v>
      </c>
      <c r="B16" s="14">
        <v>40851</v>
      </c>
      <c r="C16" s="24" t="s">
        <v>603</v>
      </c>
      <c r="D16" s="14">
        <v>9591623</v>
      </c>
      <c r="E16" s="24" t="s">
        <v>584</v>
      </c>
      <c r="F16" s="30" t="s">
        <v>509</v>
      </c>
      <c r="G16" s="14">
        <v>285.60000000000002</v>
      </c>
      <c r="H16" s="18" t="s">
        <v>20</v>
      </c>
      <c r="I16" s="18" t="s">
        <v>19</v>
      </c>
      <c r="J16" s="24" t="s">
        <v>649</v>
      </c>
      <c r="K16" s="24" t="s">
        <v>600</v>
      </c>
      <c r="L16" s="14">
        <v>0</v>
      </c>
      <c r="M16" s="39">
        <v>270</v>
      </c>
      <c r="N16" s="24" t="s">
        <v>592</v>
      </c>
      <c r="O16" s="22">
        <f t="shared" si="0"/>
        <v>285.60000000000002</v>
      </c>
      <c r="P16" s="14">
        <v>118</v>
      </c>
      <c r="Q16" s="24" t="s">
        <v>619</v>
      </c>
      <c r="R16" s="21">
        <v>0</v>
      </c>
    </row>
    <row r="17" spans="1:18" ht="18.75" customHeight="1" x14ac:dyDescent="0.2">
      <c r="A17" s="13">
        <v>8</v>
      </c>
      <c r="B17" s="14">
        <v>2052</v>
      </c>
      <c r="C17" s="24" t="s">
        <v>619</v>
      </c>
      <c r="D17" s="14">
        <v>237015546</v>
      </c>
      <c r="E17" s="24" t="s">
        <v>602</v>
      </c>
      <c r="F17" s="24" t="s">
        <v>156</v>
      </c>
      <c r="G17" s="14">
        <v>75927.960000000006</v>
      </c>
      <c r="H17" s="18" t="s">
        <v>20</v>
      </c>
      <c r="I17" s="18" t="s">
        <v>19</v>
      </c>
      <c r="J17" s="24" t="s">
        <v>157</v>
      </c>
      <c r="K17" s="24" t="s">
        <v>619</v>
      </c>
      <c r="L17" s="14">
        <v>0</v>
      </c>
      <c r="M17" s="14">
        <v>145</v>
      </c>
      <c r="N17" s="25" t="s">
        <v>619</v>
      </c>
      <c r="O17" s="14">
        <f t="shared" si="0"/>
        <v>75927.960000000006</v>
      </c>
      <c r="P17" s="14">
        <v>121</v>
      </c>
      <c r="Q17" s="24" t="s">
        <v>619</v>
      </c>
      <c r="R17" s="21">
        <v>0</v>
      </c>
    </row>
    <row r="18" spans="1:18" ht="25.5" x14ac:dyDescent="0.2">
      <c r="A18" s="13">
        <v>9</v>
      </c>
      <c r="B18" s="14">
        <v>1761</v>
      </c>
      <c r="C18" s="24" t="s">
        <v>591</v>
      </c>
      <c r="D18" s="14">
        <v>2301</v>
      </c>
      <c r="E18" s="24" t="s">
        <v>650</v>
      </c>
      <c r="F18" s="18" t="s">
        <v>651</v>
      </c>
      <c r="G18" s="14">
        <v>22540</v>
      </c>
      <c r="H18" s="18" t="s">
        <v>20</v>
      </c>
      <c r="I18" s="18" t="s">
        <v>19</v>
      </c>
      <c r="J18" s="24" t="s">
        <v>652</v>
      </c>
      <c r="K18" s="24" t="s">
        <v>591</v>
      </c>
      <c r="L18" s="14">
        <v>0</v>
      </c>
      <c r="M18" s="14">
        <v>142</v>
      </c>
      <c r="N18" s="25" t="s">
        <v>619</v>
      </c>
      <c r="O18" s="14">
        <f t="shared" si="0"/>
        <v>22540</v>
      </c>
      <c r="P18" s="14">
        <v>119</v>
      </c>
      <c r="Q18" s="24" t="s">
        <v>619</v>
      </c>
      <c r="R18" s="21">
        <v>0</v>
      </c>
    </row>
    <row r="19" spans="1:18" ht="25.5" x14ac:dyDescent="0.2">
      <c r="A19" s="13">
        <v>10</v>
      </c>
      <c r="B19" s="14">
        <v>1713</v>
      </c>
      <c r="C19" s="24" t="s">
        <v>591</v>
      </c>
      <c r="D19" s="14">
        <v>96367</v>
      </c>
      <c r="E19" s="24" t="s">
        <v>628</v>
      </c>
      <c r="F19" s="24" t="s">
        <v>71</v>
      </c>
      <c r="G19" s="14">
        <v>273.60000000000002</v>
      </c>
      <c r="H19" s="18" t="s">
        <v>20</v>
      </c>
      <c r="I19" s="18" t="s">
        <v>19</v>
      </c>
      <c r="J19" s="18" t="s">
        <v>653</v>
      </c>
      <c r="K19" s="24" t="s">
        <v>591</v>
      </c>
      <c r="L19" s="14">
        <v>0</v>
      </c>
      <c r="M19" s="14">
        <v>145</v>
      </c>
      <c r="N19" s="25" t="s">
        <v>619</v>
      </c>
      <c r="O19" s="14">
        <f t="shared" si="0"/>
        <v>273.60000000000002</v>
      </c>
      <c r="P19" s="14">
        <v>120</v>
      </c>
      <c r="Q19" s="24" t="s">
        <v>619</v>
      </c>
      <c r="R19" s="21">
        <v>0</v>
      </c>
    </row>
    <row r="20" spans="1:18" ht="19.5" customHeight="1" x14ac:dyDescent="0.2">
      <c r="A20" s="13">
        <v>11</v>
      </c>
      <c r="B20" s="14">
        <v>1604</v>
      </c>
      <c r="C20" s="24" t="s">
        <v>588</v>
      </c>
      <c r="D20" s="14">
        <v>2300024</v>
      </c>
      <c r="E20" s="24" t="s">
        <v>654</v>
      </c>
      <c r="F20" s="24" t="s">
        <v>422</v>
      </c>
      <c r="G20" s="14">
        <v>10000</v>
      </c>
      <c r="H20" s="18" t="s">
        <v>20</v>
      </c>
      <c r="I20" s="18" t="s">
        <v>19</v>
      </c>
      <c r="J20" s="24" t="s">
        <v>655</v>
      </c>
      <c r="K20" s="24" t="s">
        <v>588</v>
      </c>
      <c r="L20" s="14">
        <v>0</v>
      </c>
      <c r="M20" s="14">
        <v>144</v>
      </c>
      <c r="N20" s="25" t="s">
        <v>619</v>
      </c>
      <c r="O20" s="14">
        <f t="shared" si="0"/>
        <v>10000</v>
      </c>
      <c r="P20" s="14">
        <v>13</v>
      </c>
      <c r="Q20" s="24" t="s">
        <v>619</v>
      </c>
      <c r="R20" s="21">
        <v>0</v>
      </c>
    </row>
    <row r="21" spans="1:18" ht="24" customHeight="1" x14ac:dyDescent="0.2">
      <c r="A21" s="13">
        <v>12</v>
      </c>
      <c r="B21" s="14">
        <v>2069</v>
      </c>
      <c r="C21" s="25" t="s">
        <v>619</v>
      </c>
      <c r="D21" s="14">
        <v>237015660</v>
      </c>
      <c r="E21" s="24" t="s">
        <v>619</v>
      </c>
      <c r="F21" s="24" t="s">
        <v>156</v>
      </c>
      <c r="G21" s="14">
        <v>2052.52</v>
      </c>
      <c r="H21" s="18" t="s">
        <v>20</v>
      </c>
      <c r="I21" s="18" t="s">
        <v>19</v>
      </c>
      <c r="J21" s="24" t="s">
        <v>157</v>
      </c>
      <c r="K21" s="24" t="s">
        <v>619</v>
      </c>
      <c r="L21" s="14">
        <v>0</v>
      </c>
      <c r="M21" s="14">
        <v>146</v>
      </c>
      <c r="N21" s="25" t="s">
        <v>619</v>
      </c>
      <c r="O21" s="14">
        <f t="shared" si="0"/>
        <v>2052.52</v>
      </c>
      <c r="P21" s="14">
        <v>121</v>
      </c>
      <c r="Q21" s="24" t="s">
        <v>619</v>
      </c>
      <c r="R21" s="14">
        <v>0</v>
      </c>
    </row>
  </sheetData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2:AC32"/>
  <sheetViews>
    <sheetView topLeftCell="A10" workbookViewId="0">
      <selection activeCell="E32" sqref="E32"/>
    </sheetView>
  </sheetViews>
  <sheetFormatPr defaultRowHeight="12.75" x14ac:dyDescent="0.2"/>
  <cols>
    <col min="1" max="1" width="7.140625" style="10" customWidth="1"/>
    <col min="2" max="2" width="9.7109375" style="6" customWidth="1"/>
    <col min="3" max="3" width="12.42578125" style="6" customWidth="1"/>
    <col min="4" max="4" width="15.28515625" style="6" customWidth="1"/>
    <col min="5" max="5" width="14.28515625" style="6" customWidth="1"/>
    <col min="6" max="6" width="20.140625" style="6" customWidth="1"/>
    <col min="7" max="7" width="12.42578125" style="6" customWidth="1"/>
    <col min="8" max="8" width="8.140625" style="6" customWidth="1"/>
    <col min="9" max="9" width="15" style="6" customWidth="1"/>
    <col min="10" max="10" width="40.7109375" style="6" customWidth="1"/>
    <col min="11" max="11" width="13.28515625" style="6" customWidth="1"/>
    <col min="12" max="13" width="9.28515625" style="6" customWidth="1"/>
    <col min="14" max="14" width="10.42578125" style="6" customWidth="1"/>
    <col min="15" max="15" width="11.85546875" style="6" customWidth="1"/>
    <col min="16" max="16" width="11.28515625" style="6" customWidth="1"/>
    <col min="17" max="17" width="12.42578125" style="6" customWidth="1"/>
    <col min="18" max="18" width="8.710937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0.100000000000001" customHeight="1" x14ac:dyDescent="0.2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7.75" customHeight="1" x14ac:dyDescent="0.2">
      <c r="A10" s="7">
        <v>1</v>
      </c>
      <c r="B10" s="18">
        <v>866</v>
      </c>
      <c r="C10" s="19" t="s">
        <v>575</v>
      </c>
      <c r="D10" s="18">
        <v>1114</v>
      </c>
      <c r="E10" s="19" t="s">
        <v>608</v>
      </c>
      <c r="F10" s="29" t="s">
        <v>130</v>
      </c>
      <c r="G10" s="20">
        <v>874.32</v>
      </c>
      <c r="H10" s="18" t="s">
        <v>20</v>
      </c>
      <c r="I10" s="18" t="s">
        <v>19</v>
      </c>
      <c r="J10" s="40" t="s">
        <v>626</v>
      </c>
      <c r="K10" s="19" t="s">
        <v>575</v>
      </c>
      <c r="L10" s="21">
        <v>0</v>
      </c>
      <c r="M10" s="21">
        <v>95</v>
      </c>
      <c r="N10" s="19" t="s">
        <v>582</v>
      </c>
      <c r="O10" s="22">
        <f>G10</f>
        <v>874.32</v>
      </c>
      <c r="P10" s="21">
        <v>127</v>
      </c>
      <c r="Q10" s="23" t="s">
        <v>627</v>
      </c>
      <c r="R10" s="21">
        <v>0</v>
      </c>
      <c r="S10" s="2"/>
    </row>
    <row r="11" spans="1:29" ht="49.5" hidden="1" customHeight="1" x14ac:dyDescent="0.2">
      <c r="A11" s="7">
        <v>1</v>
      </c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ref="O11:O32" si="0">G11</f>
        <v>0</v>
      </c>
      <c r="P11" s="21"/>
      <c r="Q11" s="12"/>
      <c r="R11" s="21">
        <v>0</v>
      </c>
    </row>
    <row r="12" spans="1:29" ht="26.25" customHeight="1" x14ac:dyDescent="0.2">
      <c r="A12" s="7">
        <v>2</v>
      </c>
      <c r="B12" s="14">
        <v>324</v>
      </c>
      <c r="C12" s="24" t="s">
        <v>628</v>
      </c>
      <c r="D12" s="14">
        <v>6778</v>
      </c>
      <c r="E12" s="24" t="s">
        <v>629</v>
      </c>
      <c r="F12" s="29" t="s">
        <v>630</v>
      </c>
      <c r="G12" s="14">
        <v>7936.23</v>
      </c>
      <c r="H12" s="18" t="s">
        <v>20</v>
      </c>
      <c r="I12" s="18" t="s">
        <v>19</v>
      </c>
      <c r="J12" s="18" t="s">
        <v>631</v>
      </c>
      <c r="K12" s="24" t="s">
        <v>632</v>
      </c>
      <c r="L12" s="14">
        <v>0</v>
      </c>
      <c r="M12" s="14">
        <v>97</v>
      </c>
      <c r="N12" s="25" t="s">
        <v>632</v>
      </c>
      <c r="O12" s="22">
        <f t="shared" si="0"/>
        <v>7936.23</v>
      </c>
      <c r="P12" s="14">
        <v>128</v>
      </c>
      <c r="Q12" s="24" t="s">
        <v>627</v>
      </c>
      <c r="R12" s="21">
        <v>0</v>
      </c>
    </row>
    <row r="13" spans="1:29" ht="24" customHeight="1" x14ac:dyDescent="0.2">
      <c r="A13" s="7">
        <v>3</v>
      </c>
      <c r="B13" s="14">
        <v>41369</v>
      </c>
      <c r="C13" s="24" t="s">
        <v>592</v>
      </c>
      <c r="D13" s="14">
        <v>3361</v>
      </c>
      <c r="E13" s="24" t="s">
        <v>608</v>
      </c>
      <c r="F13" s="30" t="s">
        <v>633</v>
      </c>
      <c r="G13" s="14">
        <v>33915</v>
      </c>
      <c r="H13" s="18" t="s">
        <v>20</v>
      </c>
      <c r="I13" s="18" t="s">
        <v>19</v>
      </c>
      <c r="J13" s="24" t="s">
        <v>634</v>
      </c>
      <c r="K13" s="24" t="s">
        <v>592</v>
      </c>
      <c r="L13" s="14">
        <v>0</v>
      </c>
      <c r="M13" s="14">
        <v>3466</v>
      </c>
      <c r="N13" s="25" t="s">
        <v>608</v>
      </c>
      <c r="O13" s="22">
        <f t="shared" si="0"/>
        <v>33915</v>
      </c>
      <c r="P13" s="14">
        <v>129</v>
      </c>
      <c r="Q13" s="24" t="s">
        <v>627</v>
      </c>
      <c r="R13" s="21">
        <v>0</v>
      </c>
    </row>
    <row r="14" spans="1:29" ht="22.5" customHeight="1" x14ac:dyDescent="0.2">
      <c r="A14" s="7">
        <v>4</v>
      </c>
      <c r="B14" s="14">
        <v>40972</v>
      </c>
      <c r="C14" s="24" t="s">
        <v>584</v>
      </c>
      <c r="D14" s="14">
        <v>12501311</v>
      </c>
      <c r="E14" s="24" t="s">
        <v>584</v>
      </c>
      <c r="F14" s="30" t="s">
        <v>636</v>
      </c>
      <c r="G14" s="14">
        <v>4850.04</v>
      </c>
      <c r="H14" s="18" t="s">
        <v>20</v>
      </c>
      <c r="I14" s="18" t="s">
        <v>19</v>
      </c>
      <c r="J14" s="41" t="s">
        <v>635</v>
      </c>
      <c r="K14" s="24" t="s">
        <v>608</v>
      </c>
      <c r="L14" s="14">
        <v>0</v>
      </c>
      <c r="M14" s="14">
        <v>3454</v>
      </c>
      <c r="N14" s="25" t="s">
        <v>608</v>
      </c>
      <c r="O14" s="22">
        <f t="shared" si="0"/>
        <v>4850.04</v>
      </c>
      <c r="P14" s="14">
        <v>124</v>
      </c>
      <c r="Q14" s="24" t="s">
        <v>627</v>
      </c>
      <c r="R14" s="21">
        <v>0</v>
      </c>
    </row>
    <row r="15" spans="1:29" ht="24.75" customHeight="1" x14ac:dyDescent="0.2">
      <c r="A15" s="7">
        <v>5</v>
      </c>
      <c r="B15" s="14">
        <v>41267</v>
      </c>
      <c r="C15" s="24" t="s">
        <v>600</v>
      </c>
      <c r="D15" s="14">
        <v>9375</v>
      </c>
      <c r="E15" s="24" t="s">
        <v>600</v>
      </c>
      <c r="F15" s="30" t="s">
        <v>637</v>
      </c>
      <c r="G15" s="14">
        <v>29333.5</v>
      </c>
      <c r="H15" s="18" t="s">
        <v>20</v>
      </c>
      <c r="I15" s="18" t="s">
        <v>19</v>
      </c>
      <c r="J15" s="24" t="s">
        <v>638</v>
      </c>
      <c r="K15" s="24" t="s">
        <v>592</v>
      </c>
      <c r="L15" s="14">
        <v>0</v>
      </c>
      <c r="M15" s="14">
        <v>3453</v>
      </c>
      <c r="N15" s="25" t="s">
        <v>608</v>
      </c>
      <c r="O15" s="22" t="s">
        <v>608</v>
      </c>
      <c r="P15" s="14">
        <v>125</v>
      </c>
      <c r="Q15" s="24" t="s">
        <v>627</v>
      </c>
      <c r="R15" s="21">
        <v>0</v>
      </c>
    </row>
    <row r="16" spans="1:29" ht="20.25" customHeight="1" x14ac:dyDescent="0.2">
      <c r="A16" s="7">
        <v>6</v>
      </c>
      <c r="B16" s="14">
        <v>748</v>
      </c>
      <c r="C16" s="24" t="s">
        <v>586</v>
      </c>
      <c r="D16" s="14">
        <v>5903728</v>
      </c>
      <c r="E16" s="24" t="s">
        <v>583</v>
      </c>
      <c r="F16" s="30" t="s">
        <v>265</v>
      </c>
      <c r="G16" s="14">
        <v>593.71</v>
      </c>
      <c r="H16" s="18" t="s">
        <v>20</v>
      </c>
      <c r="I16" s="18" t="s">
        <v>19</v>
      </c>
      <c r="J16" s="24" t="s">
        <v>639</v>
      </c>
      <c r="K16" s="24" t="s">
        <v>586</v>
      </c>
      <c r="L16" s="14">
        <v>0</v>
      </c>
      <c r="M16" s="39">
        <v>115</v>
      </c>
      <c r="N16" s="25" t="s">
        <v>602</v>
      </c>
      <c r="O16" s="22">
        <f t="shared" si="0"/>
        <v>593.71</v>
      </c>
      <c r="P16" s="14">
        <v>130</v>
      </c>
      <c r="Q16" s="24" t="s">
        <v>627</v>
      </c>
      <c r="R16" s="21"/>
    </row>
    <row r="17" spans="1:18" ht="20.100000000000001" customHeight="1" x14ac:dyDescent="0.2">
      <c r="A17" s="7">
        <v>7</v>
      </c>
      <c r="B17" s="14">
        <v>27</v>
      </c>
      <c r="C17" s="24" t="s">
        <v>583</v>
      </c>
      <c r="D17" s="14">
        <v>5901280</v>
      </c>
      <c r="E17" s="24" t="s">
        <v>616</v>
      </c>
      <c r="F17" s="30" t="s">
        <v>265</v>
      </c>
      <c r="G17" s="14">
        <v>2765.79</v>
      </c>
      <c r="H17" s="18" t="s">
        <v>20</v>
      </c>
      <c r="I17" s="18" t="s">
        <v>19</v>
      </c>
      <c r="J17" s="18" t="s">
        <v>349</v>
      </c>
      <c r="K17" s="24" t="s">
        <v>586</v>
      </c>
      <c r="L17" s="14">
        <v>0</v>
      </c>
      <c r="M17" s="14">
        <v>116</v>
      </c>
      <c r="N17" s="25" t="s">
        <v>588</v>
      </c>
      <c r="O17" s="22">
        <f t="shared" si="0"/>
        <v>2765.79</v>
      </c>
      <c r="P17" s="14">
        <v>130</v>
      </c>
      <c r="Q17" s="24" t="s">
        <v>627</v>
      </c>
      <c r="R17" s="21">
        <v>0</v>
      </c>
    </row>
    <row r="18" spans="1:18" ht="20.100000000000001" customHeight="1" x14ac:dyDescent="0.2">
      <c r="A18" s="7">
        <v>8</v>
      </c>
      <c r="B18" s="14">
        <v>747</v>
      </c>
      <c r="C18" s="24" t="s">
        <v>586</v>
      </c>
      <c r="D18" s="14">
        <v>5901773</v>
      </c>
      <c r="E18" s="24" t="s">
        <v>640</v>
      </c>
      <c r="F18" s="30" t="s">
        <v>265</v>
      </c>
      <c r="G18" s="14">
        <v>4761.1899999999996</v>
      </c>
      <c r="H18" s="18" t="s">
        <v>20</v>
      </c>
      <c r="I18" s="18" t="s">
        <v>19</v>
      </c>
      <c r="J18" s="24" t="s">
        <v>641</v>
      </c>
      <c r="K18" s="24" t="s">
        <v>586</v>
      </c>
      <c r="L18" s="14">
        <v>0</v>
      </c>
      <c r="M18" s="14">
        <v>114</v>
      </c>
      <c r="N18" s="25" t="s">
        <v>588</v>
      </c>
      <c r="O18" s="22">
        <f t="shared" si="0"/>
        <v>4761.1899999999996</v>
      </c>
      <c r="P18" s="14">
        <v>130</v>
      </c>
      <c r="Q18" s="24" t="s">
        <v>627</v>
      </c>
      <c r="R18" s="21">
        <v>0</v>
      </c>
    </row>
    <row r="19" spans="1:18" ht="20.100000000000001" customHeight="1" x14ac:dyDescent="0.2">
      <c r="A19" s="7">
        <v>9</v>
      </c>
      <c r="B19" s="14">
        <v>25</v>
      </c>
      <c r="C19" s="24" t="s">
        <v>583</v>
      </c>
      <c r="D19" s="14">
        <v>5894056</v>
      </c>
      <c r="E19" s="24" t="s">
        <v>584</v>
      </c>
      <c r="F19" s="30" t="s">
        <v>265</v>
      </c>
      <c r="G19" s="14">
        <v>2096.79</v>
      </c>
      <c r="H19" s="18" t="s">
        <v>20</v>
      </c>
      <c r="I19" s="18" t="s">
        <v>19</v>
      </c>
      <c r="J19" s="24" t="s">
        <v>642</v>
      </c>
      <c r="K19" s="24" t="s">
        <v>586</v>
      </c>
      <c r="L19" s="14">
        <v>0</v>
      </c>
      <c r="M19" s="14">
        <v>118</v>
      </c>
      <c r="N19" s="25" t="s">
        <v>588</v>
      </c>
      <c r="O19" s="22">
        <f t="shared" si="0"/>
        <v>2096.79</v>
      </c>
      <c r="P19" s="14">
        <v>130</v>
      </c>
      <c r="Q19" s="24" t="s">
        <v>627</v>
      </c>
      <c r="R19" s="21">
        <v>0</v>
      </c>
    </row>
    <row r="20" spans="1:18" ht="20.100000000000001" customHeight="1" x14ac:dyDescent="0.2">
      <c r="A20" s="7">
        <v>10</v>
      </c>
      <c r="B20" s="14">
        <v>41331</v>
      </c>
      <c r="C20" s="24" t="s">
        <v>608</v>
      </c>
      <c r="D20" s="14">
        <v>21560</v>
      </c>
      <c r="E20" s="24" t="s">
        <v>600</v>
      </c>
      <c r="F20" s="30" t="s">
        <v>419</v>
      </c>
      <c r="G20" s="14">
        <v>3900.11</v>
      </c>
      <c r="H20" s="18" t="s">
        <v>20</v>
      </c>
      <c r="I20" s="18" t="s">
        <v>19</v>
      </c>
      <c r="J20" s="24" t="s">
        <v>643</v>
      </c>
      <c r="K20" s="24" t="s">
        <v>596</v>
      </c>
      <c r="L20" s="14">
        <v>0</v>
      </c>
      <c r="M20" s="14">
        <v>104</v>
      </c>
      <c r="N20" s="25" t="s">
        <v>582</v>
      </c>
      <c r="O20" s="22">
        <f t="shared" si="0"/>
        <v>3900.11</v>
      </c>
      <c r="P20" s="14">
        <v>131</v>
      </c>
      <c r="Q20" s="24" t="s">
        <v>627</v>
      </c>
      <c r="R20" s="21">
        <v>0</v>
      </c>
    </row>
    <row r="21" spans="1:18" ht="25.5" customHeight="1" x14ac:dyDescent="0.2">
      <c r="A21" s="7">
        <v>11</v>
      </c>
      <c r="B21" s="14">
        <v>41332</v>
      </c>
      <c r="C21" s="24" t="s">
        <v>608</v>
      </c>
      <c r="D21" s="14">
        <v>21559</v>
      </c>
      <c r="E21" s="24" t="s">
        <v>600</v>
      </c>
      <c r="F21" s="30" t="s">
        <v>419</v>
      </c>
      <c r="G21" s="14">
        <v>6000.1</v>
      </c>
      <c r="H21" s="18" t="s">
        <v>20</v>
      </c>
      <c r="I21" s="18" t="s">
        <v>19</v>
      </c>
      <c r="J21" s="24" t="s">
        <v>644</v>
      </c>
      <c r="K21" s="24" t="s">
        <v>596</v>
      </c>
      <c r="L21" s="14">
        <v>0</v>
      </c>
      <c r="M21" s="14">
        <v>105</v>
      </c>
      <c r="N21" s="25" t="s">
        <v>582</v>
      </c>
      <c r="O21" s="22">
        <f t="shared" si="0"/>
        <v>6000.1</v>
      </c>
      <c r="P21" s="14">
        <v>131</v>
      </c>
      <c r="Q21" s="24" t="s">
        <v>627</v>
      </c>
      <c r="R21" s="14">
        <v>0</v>
      </c>
    </row>
    <row r="22" spans="1:18" ht="24.75" customHeight="1" x14ac:dyDescent="0.2">
      <c r="A22" s="7">
        <v>12</v>
      </c>
      <c r="B22" s="14">
        <v>41207</v>
      </c>
      <c r="C22" s="24" t="s">
        <v>600</v>
      </c>
      <c r="D22" s="14">
        <v>21552</v>
      </c>
      <c r="E22" s="24" t="s">
        <v>584</v>
      </c>
      <c r="F22" s="30" t="s">
        <v>419</v>
      </c>
      <c r="G22" s="14">
        <v>8499.9599999999991</v>
      </c>
      <c r="H22" s="18" t="s">
        <v>20</v>
      </c>
      <c r="I22" s="18" t="s">
        <v>19</v>
      </c>
      <c r="J22" s="24" t="s">
        <v>645</v>
      </c>
      <c r="K22" s="24" t="s">
        <v>596</v>
      </c>
      <c r="L22" s="14">
        <v>0</v>
      </c>
      <c r="M22" s="14">
        <v>106</v>
      </c>
      <c r="N22" s="25" t="s">
        <v>582</v>
      </c>
      <c r="O22" s="22">
        <f t="shared" si="0"/>
        <v>8499.9599999999991</v>
      </c>
      <c r="P22" s="14">
        <v>131</v>
      </c>
      <c r="Q22" s="24" t="s">
        <v>627</v>
      </c>
      <c r="R22" s="14">
        <v>0</v>
      </c>
    </row>
    <row r="23" spans="1:18" ht="20.100000000000001" customHeight="1" x14ac:dyDescent="0.2">
      <c r="A23" s="7">
        <v>13</v>
      </c>
      <c r="B23" s="14">
        <v>611</v>
      </c>
      <c r="C23" s="24" t="s">
        <v>586</v>
      </c>
      <c r="D23" s="14">
        <v>4</v>
      </c>
      <c r="E23" s="24" t="s">
        <v>620</v>
      </c>
      <c r="F23" s="30" t="s">
        <v>33</v>
      </c>
      <c r="G23" s="14">
        <v>8280.82</v>
      </c>
      <c r="H23" s="18" t="s">
        <v>20</v>
      </c>
      <c r="I23" s="18" t="s">
        <v>19</v>
      </c>
      <c r="J23" s="24" t="s">
        <v>646</v>
      </c>
      <c r="K23" s="24" t="s">
        <v>575</v>
      </c>
      <c r="L23" s="14">
        <v>0</v>
      </c>
      <c r="M23" s="14">
        <v>109</v>
      </c>
      <c r="N23" s="25" t="s">
        <v>582</v>
      </c>
      <c r="O23" s="22">
        <f t="shared" si="0"/>
        <v>8280.82</v>
      </c>
      <c r="P23" s="14">
        <v>132</v>
      </c>
      <c r="Q23" s="24" t="s">
        <v>627</v>
      </c>
      <c r="R23" s="14">
        <v>0</v>
      </c>
    </row>
    <row r="24" spans="1:18" ht="20.100000000000001" customHeight="1" x14ac:dyDescent="0.2">
      <c r="A24" s="7">
        <v>14</v>
      </c>
      <c r="B24" s="14">
        <v>609</v>
      </c>
      <c r="C24" s="24" t="s">
        <v>586</v>
      </c>
      <c r="D24" s="14">
        <v>6</v>
      </c>
      <c r="E24" s="24" t="s">
        <v>620</v>
      </c>
      <c r="F24" s="30" t="s">
        <v>33</v>
      </c>
      <c r="G24" s="14">
        <v>1374.92</v>
      </c>
      <c r="H24" s="18" t="s">
        <v>20</v>
      </c>
      <c r="I24" s="18" t="s">
        <v>19</v>
      </c>
      <c r="J24" s="24" t="s">
        <v>647</v>
      </c>
      <c r="K24" s="24" t="s">
        <v>575</v>
      </c>
      <c r="L24" s="14">
        <v>0</v>
      </c>
      <c r="M24" s="14">
        <v>110</v>
      </c>
      <c r="N24" s="25" t="s">
        <v>582</v>
      </c>
      <c r="O24" s="22">
        <f t="shared" si="0"/>
        <v>1374.92</v>
      </c>
      <c r="P24" s="14">
        <v>132</v>
      </c>
      <c r="Q24" s="24" t="s">
        <v>627</v>
      </c>
      <c r="R24" s="14">
        <v>0</v>
      </c>
    </row>
    <row r="25" spans="1:18" ht="24.75" customHeight="1" x14ac:dyDescent="0.2">
      <c r="A25" s="7">
        <v>15</v>
      </c>
      <c r="B25" s="14">
        <v>1020</v>
      </c>
      <c r="C25" s="24" t="s">
        <v>632</v>
      </c>
      <c r="D25" s="14">
        <v>23</v>
      </c>
      <c r="E25" s="24" t="s">
        <v>575</v>
      </c>
      <c r="F25" s="30" t="s">
        <v>33</v>
      </c>
      <c r="G25" s="14">
        <v>1041.96</v>
      </c>
      <c r="H25" s="18" t="s">
        <v>20</v>
      </c>
      <c r="I25" s="18" t="s">
        <v>19</v>
      </c>
      <c r="J25" s="18" t="s">
        <v>648</v>
      </c>
      <c r="K25" s="24" t="s">
        <v>632</v>
      </c>
      <c r="L25" s="14">
        <v>0</v>
      </c>
      <c r="M25" s="14">
        <v>108</v>
      </c>
      <c r="N25" s="25" t="s">
        <v>582</v>
      </c>
      <c r="O25" s="22">
        <f t="shared" si="0"/>
        <v>1041.96</v>
      </c>
      <c r="P25" s="14">
        <v>132</v>
      </c>
      <c r="Q25" s="24" t="s">
        <v>627</v>
      </c>
      <c r="R25" s="14">
        <v>0</v>
      </c>
    </row>
    <row r="26" spans="1:18" ht="21" customHeight="1" x14ac:dyDescent="0.2">
      <c r="A26" s="13">
        <v>16</v>
      </c>
      <c r="B26" s="14">
        <v>41295</v>
      </c>
      <c r="C26" s="25" t="s">
        <v>608</v>
      </c>
      <c r="D26" s="14">
        <v>151787</v>
      </c>
      <c r="E26" s="25" t="s">
        <v>600</v>
      </c>
      <c r="F26" s="24" t="s">
        <v>656</v>
      </c>
      <c r="G26" s="14">
        <v>8659.7900000000009</v>
      </c>
      <c r="H26" s="18" t="s">
        <v>20</v>
      </c>
      <c r="I26" s="18" t="s">
        <v>19</v>
      </c>
      <c r="J26" s="18" t="s">
        <v>657</v>
      </c>
      <c r="K26" s="24" t="s">
        <v>608</v>
      </c>
      <c r="L26" s="14">
        <v>0</v>
      </c>
      <c r="M26" s="14">
        <v>152</v>
      </c>
      <c r="N26" s="25" t="s">
        <v>619</v>
      </c>
      <c r="O26" s="14">
        <f t="shared" si="0"/>
        <v>8659.7900000000009</v>
      </c>
      <c r="P26" s="14">
        <v>133</v>
      </c>
      <c r="Q26" s="24" t="s">
        <v>627</v>
      </c>
      <c r="R26" s="14">
        <v>0</v>
      </c>
    </row>
    <row r="27" spans="1:18" ht="23.25" customHeight="1" x14ac:dyDescent="0.2">
      <c r="A27" s="13">
        <v>17</v>
      </c>
      <c r="B27" s="14">
        <v>41296</v>
      </c>
      <c r="C27" s="25" t="s">
        <v>608</v>
      </c>
      <c r="D27" s="14">
        <v>151788</v>
      </c>
      <c r="E27" s="25" t="s">
        <v>600</v>
      </c>
      <c r="F27" s="24" t="s">
        <v>656</v>
      </c>
      <c r="G27" s="14">
        <v>105.53</v>
      </c>
      <c r="H27" s="18" t="s">
        <v>20</v>
      </c>
      <c r="I27" s="18" t="s">
        <v>19</v>
      </c>
      <c r="J27" s="18" t="s">
        <v>657</v>
      </c>
      <c r="K27" s="24" t="s">
        <v>608</v>
      </c>
      <c r="L27" s="14">
        <v>0</v>
      </c>
      <c r="M27" s="14">
        <v>153</v>
      </c>
      <c r="N27" s="25" t="s">
        <v>619</v>
      </c>
      <c r="O27" s="14">
        <f t="shared" si="0"/>
        <v>105.53</v>
      </c>
      <c r="P27" s="14">
        <v>133</v>
      </c>
      <c r="Q27" s="24" t="s">
        <v>627</v>
      </c>
      <c r="R27" s="14">
        <v>0</v>
      </c>
    </row>
    <row r="28" spans="1:18" ht="19.5" customHeight="1" x14ac:dyDescent="0.2">
      <c r="A28" s="13">
        <v>18</v>
      </c>
      <c r="B28" s="14">
        <v>1908</v>
      </c>
      <c r="C28" s="25" t="s">
        <v>602</v>
      </c>
      <c r="D28" s="14">
        <v>222120596</v>
      </c>
      <c r="E28" s="25" t="s">
        <v>600</v>
      </c>
      <c r="F28" s="24" t="s">
        <v>338</v>
      </c>
      <c r="G28" s="14">
        <v>124.2</v>
      </c>
      <c r="H28" s="18" t="s">
        <v>20</v>
      </c>
      <c r="I28" s="18" t="s">
        <v>19</v>
      </c>
      <c r="J28" s="24" t="s">
        <v>658</v>
      </c>
      <c r="K28" s="15" t="s">
        <v>602</v>
      </c>
      <c r="L28" s="14">
        <v>0</v>
      </c>
      <c r="M28" s="14">
        <v>148</v>
      </c>
      <c r="N28" s="25" t="s">
        <v>619</v>
      </c>
      <c r="O28" s="14">
        <f t="shared" si="0"/>
        <v>124.2</v>
      </c>
      <c r="P28" s="14">
        <v>135</v>
      </c>
      <c r="Q28" s="24" t="s">
        <v>627</v>
      </c>
      <c r="R28" s="14">
        <v>0</v>
      </c>
    </row>
    <row r="29" spans="1:18" ht="16.5" customHeight="1" x14ac:dyDescent="0.2">
      <c r="A29" s="13">
        <v>19</v>
      </c>
      <c r="B29" s="14">
        <v>1909</v>
      </c>
      <c r="C29" s="25" t="s">
        <v>602</v>
      </c>
      <c r="D29" s="14">
        <v>222120478</v>
      </c>
      <c r="E29" s="14" t="s">
        <v>603</v>
      </c>
      <c r="F29" s="24" t="s">
        <v>338</v>
      </c>
      <c r="G29" s="14">
        <v>96.6</v>
      </c>
      <c r="H29" s="18" t="s">
        <v>20</v>
      </c>
      <c r="I29" s="18" t="s">
        <v>19</v>
      </c>
      <c r="J29" s="24" t="s">
        <v>659</v>
      </c>
      <c r="K29" s="24" t="s">
        <v>602</v>
      </c>
      <c r="L29" s="14">
        <v>0</v>
      </c>
      <c r="M29" s="14">
        <v>149</v>
      </c>
      <c r="N29" s="25" t="s">
        <v>619</v>
      </c>
      <c r="O29" s="14">
        <f t="shared" si="0"/>
        <v>96.6</v>
      </c>
      <c r="P29" s="14">
        <v>135</v>
      </c>
      <c r="Q29" s="24" t="s">
        <v>627</v>
      </c>
      <c r="R29" s="14">
        <v>0</v>
      </c>
    </row>
    <row r="30" spans="1:18" ht="19.5" customHeight="1" x14ac:dyDescent="0.2">
      <c r="A30" s="13">
        <v>20</v>
      </c>
      <c r="B30" s="14">
        <v>41262</v>
      </c>
      <c r="C30" s="25" t="s">
        <v>600</v>
      </c>
      <c r="D30" s="14">
        <v>222120595</v>
      </c>
      <c r="E30" s="25" t="s">
        <v>600</v>
      </c>
      <c r="F30" s="24" t="s">
        <v>338</v>
      </c>
      <c r="G30" s="14">
        <v>86.48</v>
      </c>
      <c r="H30" s="18" t="s">
        <v>20</v>
      </c>
      <c r="I30" s="18" t="s">
        <v>19</v>
      </c>
      <c r="J30" s="24" t="s">
        <v>660</v>
      </c>
      <c r="K30" s="15" t="s">
        <v>602</v>
      </c>
      <c r="L30" s="14">
        <v>0</v>
      </c>
      <c r="M30" s="14">
        <v>151</v>
      </c>
      <c r="N30" s="25" t="s">
        <v>619</v>
      </c>
      <c r="O30" s="14">
        <f t="shared" si="0"/>
        <v>86.48</v>
      </c>
      <c r="P30" s="14">
        <v>135</v>
      </c>
      <c r="Q30" s="24" t="s">
        <v>627</v>
      </c>
      <c r="R30" s="14">
        <v>0</v>
      </c>
    </row>
    <row r="31" spans="1:18" ht="19.5" customHeight="1" x14ac:dyDescent="0.2">
      <c r="A31" s="13">
        <v>21</v>
      </c>
      <c r="B31" s="14">
        <v>40899</v>
      </c>
      <c r="C31" s="25" t="s">
        <v>603</v>
      </c>
      <c r="D31" s="14">
        <v>222120479</v>
      </c>
      <c r="E31" s="25" t="s">
        <v>603</v>
      </c>
      <c r="F31" s="24" t="s">
        <v>338</v>
      </c>
      <c r="G31" s="14">
        <v>86.48</v>
      </c>
      <c r="H31" s="18" t="s">
        <v>20</v>
      </c>
      <c r="I31" s="18" t="s">
        <v>19</v>
      </c>
      <c r="J31" s="24" t="s">
        <v>661</v>
      </c>
      <c r="K31" s="24" t="s">
        <v>602</v>
      </c>
      <c r="L31" s="14">
        <v>0</v>
      </c>
      <c r="M31" s="14">
        <v>150</v>
      </c>
      <c r="N31" s="25" t="s">
        <v>619</v>
      </c>
      <c r="O31" s="14">
        <f t="shared" si="0"/>
        <v>86.48</v>
      </c>
      <c r="P31" s="14">
        <v>135</v>
      </c>
      <c r="Q31" s="24" t="s">
        <v>627</v>
      </c>
      <c r="R31" s="14">
        <v>0</v>
      </c>
    </row>
    <row r="32" spans="1:18" ht="25.5" x14ac:dyDescent="0.2">
      <c r="A32" s="13">
        <v>22</v>
      </c>
      <c r="B32" s="14">
        <v>1663</v>
      </c>
      <c r="C32" s="25" t="s">
        <v>588</v>
      </c>
      <c r="D32" s="14">
        <v>34711631</v>
      </c>
      <c r="E32" s="14"/>
      <c r="F32" s="24" t="s">
        <v>662</v>
      </c>
      <c r="G32" s="14">
        <v>3046.6</v>
      </c>
      <c r="H32" s="25" t="s">
        <v>589</v>
      </c>
      <c r="I32" s="18" t="s">
        <v>19</v>
      </c>
      <c r="J32" s="25" t="s">
        <v>663</v>
      </c>
      <c r="K32" s="24" t="s">
        <v>588</v>
      </c>
      <c r="L32" s="14">
        <v>0</v>
      </c>
      <c r="M32" s="14">
        <v>141</v>
      </c>
      <c r="N32" s="25" t="s">
        <v>619</v>
      </c>
      <c r="O32" s="14">
        <f t="shared" si="0"/>
        <v>3046.6</v>
      </c>
      <c r="P32" s="14">
        <v>14</v>
      </c>
      <c r="Q32" s="24" t="s">
        <v>627</v>
      </c>
      <c r="R32" s="14">
        <v>0</v>
      </c>
    </row>
  </sheetData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honeticPr fontId="14" type="noConversion"/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2:AC13"/>
  <sheetViews>
    <sheetView topLeftCell="A7" workbookViewId="0">
      <selection activeCell="I34" sqref="I34"/>
    </sheetView>
  </sheetViews>
  <sheetFormatPr defaultRowHeight="12.75" x14ac:dyDescent="0.2"/>
  <cols>
    <col min="1" max="1" width="7.140625" style="10" customWidth="1"/>
    <col min="2" max="2" width="11.42578125" style="6" customWidth="1"/>
    <col min="3" max="3" width="12.42578125" style="6" customWidth="1"/>
    <col min="4" max="4" width="15.28515625" style="6" customWidth="1"/>
    <col min="5" max="5" width="14.28515625" style="6" customWidth="1"/>
    <col min="6" max="6" width="20.140625" style="6" customWidth="1"/>
    <col min="7" max="7" width="12.42578125" style="6" customWidth="1"/>
    <col min="8" max="8" width="9.85546875" style="6" customWidth="1"/>
    <col min="9" max="9" width="15" style="6" customWidth="1"/>
    <col min="10" max="10" width="29.7109375" style="6" customWidth="1"/>
    <col min="11" max="11" width="13.28515625" style="6" customWidth="1"/>
    <col min="12" max="13" width="9.28515625" style="6" customWidth="1"/>
    <col min="14" max="14" width="10.42578125" style="6" customWidth="1"/>
    <col min="15" max="15" width="11.85546875" style="6" customWidth="1"/>
    <col min="16" max="16" width="11.28515625" style="6" customWidth="1"/>
    <col min="17" max="17" width="12.42578125" style="6" customWidth="1"/>
    <col min="18" max="18" width="8.710937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0.100000000000001" customHeight="1" x14ac:dyDescent="0.2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42.75" customHeight="1" x14ac:dyDescent="0.2">
      <c r="A10" s="7">
        <v>1</v>
      </c>
      <c r="B10" s="21">
        <v>92</v>
      </c>
      <c r="C10" s="19" t="s">
        <v>583</v>
      </c>
      <c r="D10" s="18">
        <v>47226</v>
      </c>
      <c r="E10" s="19" t="s">
        <v>583</v>
      </c>
      <c r="F10" s="29" t="s">
        <v>665</v>
      </c>
      <c r="G10" s="20">
        <v>784.14</v>
      </c>
      <c r="H10" s="18" t="s">
        <v>20</v>
      </c>
      <c r="I10" s="18" t="s">
        <v>19</v>
      </c>
      <c r="J10" s="11" t="s">
        <v>666</v>
      </c>
      <c r="K10" s="19" t="s">
        <v>632</v>
      </c>
      <c r="L10" s="21">
        <v>0</v>
      </c>
      <c r="M10" s="21">
        <v>119</v>
      </c>
      <c r="N10" s="19" t="s">
        <v>588</v>
      </c>
      <c r="O10" s="22">
        <f>G10</f>
        <v>784.14</v>
      </c>
      <c r="P10" s="21">
        <v>143</v>
      </c>
      <c r="Q10" s="23" t="s">
        <v>664</v>
      </c>
      <c r="R10" s="21">
        <v>0</v>
      </c>
      <c r="S10" s="2"/>
    </row>
    <row r="11" spans="1:29" ht="49.5" hidden="1" customHeight="1" x14ac:dyDescent="0.2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29" ht="32.25" customHeight="1" x14ac:dyDescent="0.2">
      <c r="A12" s="7">
        <v>2</v>
      </c>
      <c r="B12" s="14">
        <v>4147</v>
      </c>
      <c r="C12" s="24" t="s">
        <v>592</v>
      </c>
      <c r="D12" s="14">
        <v>2014463</v>
      </c>
      <c r="E12" s="24" t="s">
        <v>616</v>
      </c>
      <c r="F12" s="30" t="s">
        <v>667</v>
      </c>
      <c r="G12" s="14">
        <v>773.5</v>
      </c>
      <c r="H12" s="18" t="s">
        <v>20</v>
      </c>
      <c r="I12" s="18" t="s">
        <v>19</v>
      </c>
      <c r="J12" s="18" t="s">
        <v>668</v>
      </c>
      <c r="K12" s="24" t="s">
        <v>669</v>
      </c>
      <c r="L12" s="14">
        <v>0</v>
      </c>
      <c r="M12" s="14">
        <v>3451</v>
      </c>
      <c r="N12" s="24" t="s">
        <v>608</v>
      </c>
      <c r="O12" s="22">
        <f>G12</f>
        <v>773.5</v>
      </c>
      <c r="P12" s="14">
        <v>144</v>
      </c>
      <c r="Q12" s="24" t="s">
        <v>664</v>
      </c>
      <c r="R12" s="21">
        <v>0</v>
      </c>
    </row>
    <row r="13" spans="1:29" ht="32.25" customHeight="1" x14ac:dyDescent="0.2">
      <c r="A13" s="7">
        <v>3</v>
      </c>
      <c r="B13" s="14">
        <v>41521</v>
      </c>
      <c r="C13" s="24" t="s">
        <v>669</v>
      </c>
      <c r="D13" s="14">
        <v>4515</v>
      </c>
      <c r="E13" s="24" t="s">
        <v>592</v>
      </c>
      <c r="F13" s="30" t="s">
        <v>670</v>
      </c>
      <c r="G13" s="14">
        <v>71149.33</v>
      </c>
      <c r="H13" s="18" t="s">
        <v>20</v>
      </c>
      <c r="I13" s="18" t="s">
        <v>19</v>
      </c>
      <c r="J13" s="18" t="s">
        <v>671</v>
      </c>
      <c r="K13" s="24" t="s">
        <v>669</v>
      </c>
      <c r="L13" s="14">
        <v>0</v>
      </c>
      <c r="M13" s="14">
        <v>3449</v>
      </c>
      <c r="N13" s="24" t="s">
        <v>608</v>
      </c>
      <c r="O13" s="22">
        <f>G13</f>
        <v>71149.33</v>
      </c>
      <c r="P13" s="14">
        <v>145</v>
      </c>
      <c r="Q13" s="24" t="s">
        <v>664</v>
      </c>
      <c r="R13" s="21">
        <v>0</v>
      </c>
    </row>
  </sheetData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2:AC16"/>
  <sheetViews>
    <sheetView workbookViewId="0">
      <selection activeCell="I22" sqref="I22"/>
    </sheetView>
  </sheetViews>
  <sheetFormatPr defaultRowHeight="12.75" x14ac:dyDescent="0.2"/>
  <cols>
    <col min="1" max="1" width="7.140625" style="10" customWidth="1"/>
    <col min="2" max="2" width="11.42578125" style="6" customWidth="1"/>
    <col min="3" max="3" width="12.42578125" style="6" customWidth="1"/>
    <col min="4" max="4" width="15.28515625" style="6" customWidth="1"/>
    <col min="5" max="5" width="14.28515625" style="6" customWidth="1"/>
    <col min="6" max="6" width="20.140625" style="6" customWidth="1"/>
    <col min="7" max="7" width="12.42578125" style="6" customWidth="1"/>
    <col min="8" max="8" width="9.85546875" style="6" customWidth="1"/>
    <col min="9" max="9" width="15" style="6" customWidth="1"/>
    <col min="10" max="10" width="29.7109375" style="6" customWidth="1"/>
    <col min="11" max="11" width="13.28515625" style="6" customWidth="1"/>
    <col min="12" max="13" width="9.28515625" style="6" customWidth="1"/>
    <col min="14" max="14" width="10.42578125" style="6" customWidth="1"/>
    <col min="15" max="15" width="11.85546875" style="6" customWidth="1"/>
    <col min="16" max="16" width="11.28515625" style="6" customWidth="1"/>
    <col min="17" max="17" width="12.42578125" style="6" customWidth="1"/>
    <col min="18" max="18" width="8.710937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0.100000000000001" customHeight="1" x14ac:dyDescent="0.2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35.25" customHeight="1" x14ac:dyDescent="0.2">
      <c r="A10" s="7">
        <v>1</v>
      </c>
      <c r="B10" s="21">
        <v>41616</v>
      </c>
      <c r="C10" s="19" t="s">
        <v>672</v>
      </c>
      <c r="D10" s="18">
        <v>220900543</v>
      </c>
      <c r="E10" s="19" t="s">
        <v>592</v>
      </c>
      <c r="F10" s="29" t="s">
        <v>673</v>
      </c>
      <c r="G10" s="20">
        <v>3277.24</v>
      </c>
      <c r="H10" s="18" t="s">
        <v>20</v>
      </c>
      <c r="I10" s="18" t="s">
        <v>19</v>
      </c>
      <c r="J10" s="11" t="s">
        <v>674</v>
      </c>
      <c r="K10" s="19" t="s">
        <v>675</v>
      </c>
      <c r="L10" s="21">
        <v>0</v>
      </c>
      <c r="M10" s="21">
        <v>18</v>
      </c>
      <c r="N10" s="19" t="s">
        <v>586</v>
      </c>
      <c r="O10" s="22">
        <f t="shared" ref="O10:O16" si="0">G10</f>
        <v>3277.24</v>
      </c>
      <c r="P10" s="21">
        <v>150</v>
      </c>
      <c r="Q10" s="23" t="s">
        <v>687</v>
      </c>
      <c r="R10" s="21">
        <v>0</v>
      </c>
      <c r="S10" s="2"/>
    </row>
    <row r="11" spans="1:29" ht="49.5" hidden="1" customHeight="1" x14ac:dyDescent="0.2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>
        <v>0</v>
      </c>
    </row>
    <row r="12" spans="1:29" ht="32.25" customHeight="1" x14ac:dyDescent="0.2">
      <c r="A12" s="7">
        <v>2</v>
      </c>
      <c r="B12" s="14">
        <v>552</v>
      </c>
      <c r="C12" s="24" t="s">
        <v>620</v>
      </c>
      <c r="D12" s="14">
        <v>70020868</v>
      </c>
      <c r="E12" s="24" t="s">
        <v>669</v>
      </c>
      <c r="F12" s="30" t="s">
        <v>676</v>
      </c>
      <c r="G12" s="14">
        <v>3190.03</v>
      </c>
      <c r="H12" s="18" t="s">
        <v>20</v>
      </c>
      <c r="I12" s="18" t="s">
        <v>19</v>
      </c>
      <c r="J12" s="18" t="s">
        <v>686</v>
      </c>
      <c r="K12" s="24" t="s">
        <v>575</v>
      </c>
      <c r="L12" s="14">
        <v>0</v>
      </c>
      <c r="M12" s="14">
        <v>127</v>
      </c>
      <c r="N12" s="24" t="s">
        <v>588</v>
      </c>
      <c r="O12" s="22">
        <f t="shared" si="0"/>
        <v>3190.03</v>
      </c>
      <c r="P12" s="14">
        <v>149</v>
      </c>
      <c r="Q12" s="24" t="s">
        <v>687</v>
      </c>
      <c r="R12" s="21">
        <v>0</v>
      </c>
    </row>
    <row r="13" spans="1:29" ht="32.25" customHeight="1" x14ac:dyDescent="0.2">
      <c r="A13" s="7">
        <v>3</v>
      </c>
      <c r="B13" s="14">
        <v>41658</v>
      </c>
      <c r="C13" s="24" t="s">
        <v>672</v>
      </c>
      <c r="D13" s="14">
        <v>220900547</v>
      </c>
      <c r="E13" s="24" t="s">
        <v>672</v>
      </c>
      <c r="F13" s="29" t="s">
        <v>673</v>
      </c>
      <c r="G13" s="14">
        <v>250812.77</v>
      </c>
      <c r="H13" s="18" t="s">
        <v>20</v>
      </c>
      <c r="I13" s="18" t="s">
        <v>19</v>
      </c>
      <c r="J13" s="18" t="s">
        <v>677</v>
      </c>
      <c r="K13" s="24" t="s">
        <v>581</v>
      </c>
      <c r="L13" s="14">
        <v>0</v>
      </c>
      <c r="M13" s="14">
        <v>23</v>
      </c>
      <c r="N13" s="24" t="s">
        <v>607</v>
      </c>
      <c r="O13" s="22">
        <f t="shared" si="0"/>
        <v>250812.77</v>
      </c>
      <c r="P13" s="14">
        <v>150</v>
      </c>
      <c r="Q13" s="24" t="s">
        <v>687</v>
      </c>
      <c r="R13" s="21">
        <v>0</v>
      </c>
    </row>
    <row r="14" spans="1:29" ht="32.25" customHeight="1" x14ac:dyDescent="0.2">
      <c r="A14" s="7">
        <v>4</v>
      </c>
      <c r="B14" s="14">
        <v>41659</v>
      </c>
      <c r="C14" s="24" t="s">
        <v>672</v>
      </c>
      <c r="D14" s="14">
        <v>220900546</v>
      </c>
      <c r="E14" s="24" t="s">
        <v>672</v>
      </c>
      <c r="F14" s="29" t="s">
        <v>673</v>
      </c>
      <c r="G14" s="14">
        <v>14306.3</v>
      </c>
      <c r="H14" s="18" t="s">
        <v>20</v>
      </c>
      <c r="I14" s="18" t="s">
        <v>19</v>
      </c>
      <c r="J14" s="18" t="s">
        <v>678</v>
      </c>
      <c r="K14" s="24" t="s">
        <v>675</v>
      </c>
      <c r="L14" s="14">
        <v>0</v>
      </c>
      <c r="M14" s="14">
        <v>15</v>
      </c>
      <c r="N14" s="24" t="s">
        <v>586</v>
      </c>
      <c r="O14" s="22">
        <f t="shared" si="0"/>
        <v>14306.3</v>
      </c>
      <c r="P14" s="14">
        <v>150</v>
      </c>
      <c r="Q14" s="24" t="s">
        <v>687</v>
      </c>
      <c r="R14" s="21">
        <v>0</v>
      </c>
    </row>
    <row r="15" spans="1:29" ht="17.25" customHeight="1" x14ac:dyDescent="0.2">
      <c r="A15" s="13">
        <v>5</v>
      </c>
      <c r="B15" s="14">
        <v>39489</v>
      </c>
      <c r="C15" s="24" t="s">
        <v>688</v>
      </c>
      <c r="D15" s="14">
        <v>60599</v>
      </c>
      <c r="E15" s="24" t="s">
        <v>689</v>
      </c>
      <c r="F15" s="24" t="s">
        <v>690</v>
      </c>
      <c r="G15" s="14">
        <v>4200</v>
      </c>
      <c r="H15" s="24" t="s">
        <v>691</v>
      </c>
      <c r="I15" s="18" t="s">
        <v>19</v>
      </c>
      <c r="J15" s="25" t="s">
        <v>692</v>
      </c>
      <c r="K15" s="24" t="s">
        <v>688</v>
      </c>
      <c r="L15" s="14">
        <v>0</v>
      </c>
      <c r="M15" s="14">
        <v>155</v>
      </c>
      <c r="N15" s="25" t="s">
        <v>693</v>
      </c>
      <c r="O15" s="14">
        <f t="shared" si="0"/>
        <v>4200</v>
      </c>
      <c r="P15" s="14">
        <v>16</v>
      </c>
      <c r="Q15" s="24" t="s">
        <v>687</v>
      </c>
      <c r="R15" s="14">
        <v>0</v>
      </c>
    </row>
    <row r="16" spans="1:29" ht="27.75" customHeight="1" x14ac:dyDescent="0.2">
      <c r="A16" s="13">
        <v>6</v>
      </c>
      <c r="B16" s="14">
        <v>1245</v>
      </c>
      <c r="C16" s="24" t="s">
        <v>596</v>
      </c>
      <c r="D16" s="14">
        <v>10830</v>
      </c>
      <c r="E16" s="24" t="s">
        <v>596</v>
      </c>
      <c r="F16" s="18" t="s">
        <v>694</v>
      </c>
      <c r="G16" s="14">
        <v>1178.94</v>
      </c>
      <c r="H16" s="24" t="s">
        <v>20</v>
      </c>
      <c r="I16" s="18" t="s">
        <v>19</v>
      </c>
      <c r="J16" s="24" t="s">
        <v>695</v>
      </c>
      <c r="K16" s="24" t="s">
        <v>591</v>
      </c>
      <c r="L16" s="14">
        <v>0</v>
      </c>
      <c r="M16" s="14">
        <v>156</v>
      </c>
      <c r="N16" s="25" t="s">
        <v>693</v>
      </c>
      <c r="O16" s="14">
        <f t="shared" si="0"/>
        <v>1178.94</v>
      </c>
      <c r="P16" s="14">
        <v>154</v>
      </c>
      <c r="Q16" s="24" t="s">
        <v>687</v>
      </c>
      <c r="R16" s="14">
        <v>0</v>
      </c>
    </row>
  </sheetData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2:AC17"/>
  <sheetViews>
    <sheetView workbookViewId="0">
      <selection sqref="A1:IV65536"/>
    </sheetView>
  </sheetViews>
  <sheetFormatPr defaultRowHeight="12.75" x14ac:dyDescent="0.2"/>
  <cols>
    <col min="1" max="1" width="7.140625" style="10" customWidth="1"/>
    <col min="2" max="2" width="11.42578125" style="6" customWidth="1"/>
    <col min="3" max="3" width="12.42578125" style="6" customWidth="1"/>
    <col min="4" max="4" width="17.5703125" style="6" customWidth="1"/>
    <col min="5" max="5" width="14.28515625" style="6" customWidth="1"/>
    <col min="6" max="6" width="20.140625" style="6" customWidth="1"/>
    <col min="7" max="7" width="12.42578125" style="6" customWidth="1"/>
    <col min="8" max="8" width="9.85546875" style="6" customWidth="1"/>
    <col min="9" max="9" width="15" style="6" customWidth="1"/>
    <col min="10" max="10" width="25.28515625" style="6" customWidth="1"/>
    <col min="11" max="11" width="13.28515625" style="6" customWidth="1"/>
    <col min="12" max="13" width="9.28515625" style="6" customWidth="1"/>
    <col min="14" max="14" width="10.42578125" style="6" customWidth="1"/>
    <col min="15" max="15" width="11.85546875" style="6" customWidth="1"/>
    <col min="16" max="16" width="11.28515625" style="6" customWidth="1"/>
    <col min="17" max="17" width="12.42578125" style="6" customWidth="1"/>
    <col min="18" max="18" width="8.710937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0.100000000000001" customHeight="1" x14ac:dyDescent="0.2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34.5" customHeight="1" x14ac:dyDescent="0.2">
      <c r="A10" s="7">
        <v>1</v>
      </c>
      <c r="B10" s="18">
        <v>324</v>
      </c>
      <c r="C10" s="19" t="s">
        <v>581</v>
      </c>
      <c r="D10" s="18">
        <v>28</v>
      </c>
      <c r="E10" s="19" t="s">
        <v>629</v>
      </c>
      <c r="F10" s="29" t="s">
        <v>214</v>
      </c>
      <c r="G10" s="20">
        <v>78995.89</v>
      </c>
      <c r="H10" s="18" t="s">
        <v>20</v>
      </c>
      <c r="I10" s="18" t="s">
        <v>19</v>
      </c>
      <c r="J10" s="42" t="s">
        <v>679</v>
      </c>
      <c r="K10" s="19" t="s">
        <v>675</v>
      </c>
      <c r="L10" s="21">
        <v>0</v>
      </c>
      <c r="M10" s="21">
        <v>112</v>
      </c>
      <c r="N10" s="19" t="s">
        <v>582</v>
      </c>
      <c r="O10" s="22">
        <f t="shared" ref="O10:O17" si="0">G10</f>
        <v>78995.89</v>
      </c>
      <c r="P10" s="21">
        <v>155</v>
      </c>
      <c r="Q10" s="23" t="s">
        <v>680</v>
      </c>
      <c r="R10" s="21">
        <v>0</v>
      </c>
      <c r="S10" s="2"/>
    </row>
    <row r="11" spans="1:29" ht="49.5" hidden="1" customHeight="1" x14ac:dyDescent="0.2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>
        <v>0</v>
      </c>
    </row>
    <row r="12" spans="1:29" ht="36" customHeight="1" x14ac:dyDescent="0.2">
      <c r="A12" s="7">
        <v>2</v>
      </c>
      <c r="B12" s="14">
        <v>41615</v>
      </c>
      <c r="C12" s="24" t="s">
        <v>672</v>
      </c>
      <c r="D12" s="15">
        <v>6317606</v>
      </c>
      <c r="E12" s="24" t="s">
        <v>672</v>
      </c>
      <c r="F12" s="29" t="s">
        <v>222</v>
      </c>
      <c r="G12" s="16">
        <v>24613.96</v>
      </c>
      <c r="H12" s="18" t="s">
        <v>20</v>
      </c>
      <c r="I12" s="18" t="s">
        <v>19</v>
      </c>
      <c r="J12" s="42" t="s">
        <v>681</v>
      </c>
      <c r="K12" s="24" t="s">
        <v>672</v>
      </c>
      <c r="L12" s="21">
        <v>0</v>
      </c>
      <c r="M12" s="14">
        <v>123</v>
      </c>
      <c r="N12" s="24" t="s">
        <v>588</v>
      </c>
      <c r="O12" s="22">
        <f t="shared" si="0"/>
        <v>24613.96</v>
      </c>
      <c r="P12" s="21">
        <v>156</v>
      </c>
      <c r="Q12" s="12" t="s">
        <v>680</v>
      </c>
      <c r="R12" s="21">
        <v>0</v>
      </c>
    </row>
    <row r="13" spans="1:29" ht="32.25" customHeight="1" x14ac:dyDescent="0.2">
      <c r="A13" s="7">
        <v>3</v>
      </c>
      <c r="B13" s="14">
        <v>17</v>
      </c>
      <c r="C13" s="24" t="s">
        <v>586</v>
      </c>
      <c r="D13" s="14">
        <v>36</v>
      </c>
      <c r="E13" s="24" t="s">
        <v>629</v>
      </c>
      <c r="F13" s="30" t="s">
        <v>207</v>
      </c>
      <c r="G13" s="14">
        <v>16514.39</v>
      </c>
      <c r="H13" s="18" t="s">
        <v>20</v>
      </c>
      <c r="I13" s="18" t="s">
        <v>19</v>
      </c>
      <c r="J13" s="41" t="s">
        <v>682</v>
      </c>
      <c r="K13" s="24" t="s">
        <v>586</v>
      </c>
      <c r="L13" s="14">
        <v>0</v>
      </c>
      <c r="M13" s="14">
        <v>124</v>
      </c>
      <c r="N13" s="24" t="s">
        <v>588</v>
      </c>
      <c r="O13" s="22">
        <f t="shared" si="0"/>
        <v>16514.39</v>
      </c>
      <c r="P13" s="14">
        <v>157</v>
      </c>
      <c r="Q13" s="24" t="s">
        <v>680</v>
      </c>
      <c r="R13" s="21">
        <v>0</v>
      </c>
    </row>
    <row r="14" spans="1:29" ht="29.25" customHeight="1" x14ac:dyDescent="0.2">
      <c r="A14" s="7">
        <v>4</v>
      </c>
      <c r="B14" s="14">
        <v>4</v>
      </c>
      <c r="C14" s="24" t="s">
        <v>583</v>
      </c>
      <c r="D14" s="14">
        <v>1491</v>
      </c>
      <c r="E14" s="24" t="s">
        <v>672</v>
      </c>
      <c r="F14" s="30" t="s">
        <v>276</v>
      </c>
      <c r="G14" s="14">
        <v>3094</v>
      </c>
      <c r="H14" s="18" t="s">
        <v>20</v>
      </c>
      <c r="I14" s="18" t="s">
        <v>19</v>
      </c>
      <c r="J14" s="41" t="s">
        <v>683</v>
      </c>
      <c r="K14" s="24" t="s">
        <v>581</v>
      </c>
      <c r="L14" s="14">
        <v>0</v>
      </c>
      <c r="M14" s="14">
        <v>128</v>
      </c>
      <c r="N14" s="24" t="s">
        <v>588</v>
      </c>
      <c r="O14" s="22">
        <f t="shared" si="0"/>
        <v>3094</v>
      </c>
      <c r="P14" s="14">
        <v>158</v>
      </c>
      <c r="Q14" s="24" t="s">
        <v>680</v>
      </c>
      <c r="R14" s="21">
        <v>0</v>
      </c>
    </row>
    <row r="15" spans="1:29" ht="26.25" customHeight="1" x14ac:dyDescent="0.2">
      <c r="A15" s="13">
        <v>5</v>
      </c>
      <c r="B15" s="14">
        <v>281</v>
      </c>
      <c r="C15" s="24" t="s">
        <v>581</v>
      </c>
      <c r="D15" s="14">
        <v>126549</v>
      </c>
      <c r="E15" s="24" t="s">
        <v>672</v>
      </c>
      <c r="F15" s="24" t="s">
        <v>684</v>
      </c>
      <c r="G15" s="14">
        <v>5171.34</v>
      </c>
      <c r="H15" s="18" t="s">
        <v>20</v>
      </c>
      <c r="I15" s="18" t="s">
        <v>19</v>
      </c>
      <c r="J15" s="18" t="s">
        <v>685</v>
      </c>
      <c r="K15" s="24" t="s">
        <v>581</v>
      </c>
      <c r="L15" s="14">
        <v>0</v>
      </c>
      <c r="M15" s="14">
        <v>21</v>
      </c>
      <c r="N15" s="25" t="s">
        <v>575</v>
      </c>
      <c r="O15" s="22">
        <f t="shared" si="0"/>
        <v>5171.34</v>
      </c>
      <c r="P15" s="14">
        <v>159</v>
      </c>
      <c r="Q15" s="24" t="s">
        <v>680</v>
      </c>
      <c r="R15" s="14">
        <v>0</v>
      </c>
    </row>
    <row r="16" spans="1:29" ht="26.25" customHeight="1" x14ac:dyDescent="0.2">
      <c r="A16" s="13">
        <v>6</v>
      </c>
      <c r="B16" s="14">
        <v>771</v>
      </c>
      <c r="C16" s="25" t="s">
        <v>586</v>
      </c>
      <c r="D16" s="14">
        <v>40659401</v>
      </c>
      <c r="E16" s="24" t="s">
        <v>629</v>
      </c>
      <c r="F16" s="24" t="s">
        <v>696</v>
      </c>
      <c r="G16" s="14">
        <v>942.28</v>
      </c>
      <c r="H16" s="18" t="s">
        <v>20</v>
      </c>
      <c r="I16" s="18" t="s">
        <v>19</v>
      </c>
      <c r="J16" s="18" t="s">
        <v>697</v>
      </c>
      <c r="K16" s="24" t="s">
        <v>582</v>
      </c>
      <c r="L16" s="14">
        <v>0</v>
      </c>
      <c r="M16" s="14">
        <v>163</v>
      </c>
      <c r="N16" s="25" t="s">
        <v>693</v>
      </c>
      <c r="O16" s="14">
        <f t="shared" si="0"/>
        <v>942.28</v>
      </c>
      <c r="P16" s="14">
        <v>167</v>
      </c>
      <c r="Q16" s="24" t="s">
        <v>680</v>
      </c>
      <c r="R16" s="14">
        <v>0</v>
      </c>
    </row>
    <row r="17" spans="1:18" ht="32.25" customHeight="1" x14ac:dyDescent="0.2">
      <c r="A17" s="13">
        <v>7</v>
      </c>
      <c r="B17" s="14">
        <v>1682</v>
      </c>
      <c r="C17" s="25" t="s">
        <v>588</v>
      </c>
      <c r="D17" s="14">
        <v>66</v>
      </c>
      <c r="E17" s="24" t="s">
        <v>592</v>
      </c>
      <c r="F17" s="24" t="s">
        <v>220</v>
      </c>
      <c r="G17" s="14">
        <v>422.5</v>
      </c>
      <c r="H17" s="18" t="s">
        <v>20</v>
      </c>
      <c r="I17" s="18" t="s">
        <v>19</v>
      </c>
      <c r="J17" s="18" t="s">
        <v>698</v>
      </c>
      <c r="K17" s="24" t="s">
        <v>591</v>
      </c>
      <c r="L17" s="14">
        <v>0</v>
      </c>
      <c r="M17" s="14">
        <v>164</v>
      </c>
      <c r="N17" s="25" t="s">
        <v>693</v>
      </c>
      <c r="O17" s="14">
        <f t="shared" si="0"/>
        <v>422.5</v>
      </c>
      <c r="P17" s="14">
        <v>166</v>
      </c>
      <c r="Q17" s="24" t="s">
        <v>680</v>
      </c>
      <c r="R17" s="14">
        <v>0</v>
      </c>
    </row>
  </sheetData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2:AC14"/>
  <sheetViews>
    <sheetView workbookViewId="0">
      <selection sqref="A1:IV65536"/>
    </sheetView>
  </sheetViews>
  <sheetFormatPr defaultRowHeight="12.75" x14ac:dyDescent="0.2"/>
  <cols>
    <col min="1" max="1" width="7.140625" style="10" customWidth="1"/>
    <col min="2" max="2" width="8.28515625" style="6" customWidth="1"/>
    <col min="3" max="3" width="11.5703125" style="6" customWidth="1"/>
    <col min="4" max="4" width="15.28515625" style="6" customWidth="1"/>
    <col min="5" max="5" width="14.28515625" style="6" customWidth="1"/>
    <col min="6" max="6" width="18.140625" style="6" customWidth="1"/>
    <col min="7" max="7" width="12.42578125" style="6" customWidth="1"/>
    <col min="8" max="8" width="9.85546875" style="6" customWidth="1"/>
    <col min="9" max="9" width="15" style="6" customWidth="1"/>
    <col min="10" max="10" width="24.42578125" style="6" customWidth="1"/>
    <col min="11" max="11" width="13.28515625" style="6" customWidth="1"/>
    <col min="12" max="13" width="9.28515625" style="6" customWidth="1"/>
    <col min="14" max="14" width="10.42578125" style="6" customWidth="1"/>
    <col min="15" max="15" width="11.85546875" style="6" customWidth="1"/>
    <col min="16" max="16" width="11.28515625" style="6" customWidth="1"/>
    <col min="17" max="17" width="12.42578125" style="6" customWidth="1"/>
    <col min="18" max="18" width="8.710937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0.100000000000001" customHeight="1" x14ac:dyDescent="0.2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35.25" customHeight="1" x14ac:dyDescent="0.2">
      <c r="A10" s="7">
        <v>1</v>
      </c>
      <c r="B10" s="21">
        <v>47310</v>
      </c>
      <c r="C10" s="19" t="s">
        <v>632</v>
      </c>
      <c r="D10" s="18">
        <v>4</v>
      </c>
      <c r="E10" s="19" t="s">
        <v>583</v>
      </c>
      <c r="F10" s="29" t="s">
        <v>130</v>
      </c>
      <c r="G10" s="20">
        <v>3532.44</v>
      </c>
      <c r="H10" s="18" t="s">
        <v>20</v>
      </c>
      <c r="I10" s="18" t="s">
        <v>19</v>
      </c>
      <c r="J10" s="11" t="s">
        <v>699</v>
      </c>
      <c r="K10" s="19" t="s">
        <v>602</v>
      </c>
      <c r="L10" s="21">
        <v>0</v>
      </c>
      <c r="M10" s="21">
        <v>167</v>
      </c>
      <c r="N10" s="19" t="s">
        <v>680</v>
      </c>
      <c r="O10" s="22">
        <f>G10</f>
        <v>3532.44</v>
      </c>
      <c r="P10" s="21">
        <v>171</v>
      </c>
      <c r="Q10" s="23" t="s">
        <v>700</v>
      </c>
      <c r="R10" s="21">
        <v>0</v>
      </c>
      <c r="S10" s="2"/>
    </row>
    <row r="11" spans="1:29" ht="49.5" hidden="1" customHeight="1" x14ac:dyDescent="0.2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29" ht="32.25" customHeight="1" x14ac:dyDescent="0.2">
      <c r="A12" s="7">
        <v>2</v>
      </c>
      <c r="B12" s="14">
        <v>2519</v>
      </c>
      <c r="C12" s="24" t="s">
        <v>664</v>
      </c>
      <c r="D12" s="14">
        <v>96835</v>
      </c>
      <c r="E12" s="24" t="s">
        <v>701</v>
      </c>
      <c r="F12" s="30" t="s">
        <v>71</v>
      </c>
      <c r="G12" s="14">
        <v>605.94000000000005</v>
      </c>
      <c r="H12" s="18" t="s">
        <v>20</v>
      </c>
      <c r="I12" s="18" t="s">
        <v>19</v>
      </c>
      <c r="J12" s="18" t="s">
        <v>702</v>
      </c>
      <c r="K12" s="24" t="s">
        <v>693</v>
      </c>
      <c r="L12" s="14">
        <v>0</v>
      </c>
      <c r="M12" s="14">
        <v>173</v>
      </c>
      <c r="N12" s="24" t="s">
        <v>700</v>
      </c>
      <c r="O12" s="22">
        <f>G12</f>
        <v>605.94000000000005</v>
      </c>
      <c r="P12" s="14">
        <v>172</v>
      </c>
      <c r="Q12" s="24" t="s">
        <v>700</v>
      </c>
      <c r="R12" s="21">
        <v>0</v>
      </c>
    </row>
    <row r="13" spans="1:29" ht="32.25" customHeight="1" x14ac:dyDescent="0.2">
      <c r="A13" s="7">
        <v>3</v>
      </c>
      <c r="B13" s="14">
        <v>419</v>
      </c>
      <c r="C13" s="24" t="s">
        <v>707</v>
      </c>
      <c r="D13" s="14">
        <v>6422649141</v>
      </c>
      <c r="E13" s="24" t="s">
        <v>703</v>
      </c>
      <c r="F13" s="29" t="s">
        <v>217</v>
      </c>
      <c r="G13" s="14">
        <v>1859.18</v>
      </c>
      <c r="H13" s="18" t="s">
        <v>20</v>
      </c>
      <c r="I13" s="18" t="s">
        <v>19</v>
      </c>
      <c r="J13" s="18" t="s">
        <v>704</v>
      </c>
      <c r="K13" s="24" t="s">
        <v>700</v>
      </c>
      <c r="L13" s="14">
        <v>0</v>
      </c>
      <c r="M13" s="14">
        <v>174</v>
      </c>
      <c r="N13" s="24" t="s">
        <v>700</v>
      </c>
      <c r="O13" s="22">
        <f>G13</f>
        <v>1859.18</v>
      </c>
      <c r="P13" s="14">
        <v>176</v>
      </c>
      <c r="Q13" s="24" t="s">
        <v>700</v>
      </c>
      <c r="R13" s="21">
        <v>0</v>
      </c>
    </row>
    <row r="14" spans="1:29" ht="32.25" customHeight="1" x14ac:dyDescent="0.2">
      <c r="A14" s="7">
        <v>4</v>
      </c>
      <c r="B14" s="14">
        <v>420</v>
      </c>
      <c r="C14" s="24" t="s">
        <v>675</v>
      </c>
      <c r="D14" s="14">
        <v>6422651737</v>
      </c>
      <c r="E14" s="24" t="s">
        <v>705</v>
      </c>
      <c r="F14" s="29" t="s">
        <v>217</v>
      </c>
      <c r="G14" s="14">
        <v>83.98</v>
      </c>
      <c r="H14" s="18" t="s">
        <v>20</v>
      </c>
      <c r="I14" s="18" t="s">
        <v>19</v>
      </c>
      <c r="J14" s="18" t="s">
        <v>706</v>
      </c>
      <c r="K14" s="24" t="s">
        <v>700</v>
      </c>
      <c r="L14" s="14">
        <v>0</v>
      </c>
      <c r="M14" s="14">
        <v>175</v>
      </c>
      <c r="N14" s="24" t="s">
        <v>700</v>
      </c>
      <c r="O14" s="22">
        <f>G14</f>
        <v>83.98</v>
      </c>
      <c r="P14" s="14">
        <v>176</v>
      </c>
      <c r="Q14" s="24" t="s">
        <v>700</v>
      </c>
      <c r="R14" s="21">
        <v>0</v>
      </c>
    </row>
  </sheetData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honeticPr fontId="15" type="noConversion"/>
  <pageMargins left="0.7" right="0.7" top="0.75" bottom="0.75" header="0.3" footer="0.3"/>
  <pageSetup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2:AC18"/>
  <sheetViews>
    <sheetView workbookViewId="0">
      <selection activeCell="J18" sqref="J18"/>
    </sheetView>
  </sheetViews>
  <sheetFormatPr defaultRowHeight="12.75" x14ac:dyDescent="0.2"/>
  <cols>
    <col min="1" max="1" width="7.140625" style="10" customWidth="1"/>
    <col min="2" max="2" width="11.42578125" style="6" customWidth="1"/>
    <col min="3" max="3" width="12.42578125" style="6" customWidth="1"/>
    <col min="4" max="4" width="15.28515625" style="6" customWidth="1"/>
    <col min="5" max="5" width="14.28515625" style="6" customWidth="1"/>
    <col min="6" max="6" width="20.140625" style="6" customWidth="1"/>
    <col min="7" max="7" width="12.42578125" style="6" customWidth="1"/>
    <col min="8" max="8" width="9.85546875" style="6" customWidth="1"/>
    <col min="9" max="9" width="15" style="6" customWidth="1"/>
    <col min="10" max="10" width="35.7109375" style="6" customWidth="1"/>
    <col min="11" max="11" width="13.28515625" style="6" customWidth="1"/>
    <col min="12" max="13" width="9.28515625" style="6" customWidth="1"/>
    <col min="14" max="14" width="10.42578125" style="6" customWidth="1"/>
    <col min="15" max="15" width="11.85546875" style="6" customWidth="1"/>
    <col min="16" max="16" width="11.28515625" style="6" customWidth="1"/>
    <col min="17" max="17" width="12.42578125" style="6" customWidth="1"/>
    <col min="18" max="18" width="8.710937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0.100000000000001" customHeight="1" x14ac:dyDescent="0.2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35.25" customHeight="1" x14ac:dyDescent="0.2">
      <c r="A10" s="7">
        <v>1</v>
      </c>
      <c r="B10" s="21">
        <v>3245</v>
      </c>
      <c r="C10" s="19" t="s">
        <v>700</v>
      </c>
      <c r="D10" s="18">
        <v>15093</v>
      </c>
      <c r="E10" s="19" t="s">
        <v>700</v>
      </c>
      <c r="F10" s="29" t="s">
        <v>709</v>
      </c>
      <c r="G10" s="20">
        <v>420</v>
      </c>
      <c r="H10" s="18" t="s">
        <v>20</v>
      </c>
      <c r="I10" s="18" t="s">
        <v>19</v>
      </c>
      <c r="J10" s="11" t="s">
        <v>710</v>
      </c>
      <c r="K10" s="19" t="s">
        <v>708</v>
      </c>
      <c r="L10" s="21">
        <v>0</v>
      </c>
      <c r="M10" s="21">
        <v>181</v>
      </c>
      <c r="N10" s="19" t="s">
        <v>711</v>
      </c>
      <c r="O10" s="22">
        <f t="shared" ref="O10:O18" si="0">G10</f>
        <v>420</v>
      </c>
      <c r="P10" s="21">
        <v>180</v>
      </c>
      <c r="Q10" s="23" t="s">
        <v>708</v>
      </c>
      <c r="R10" s="21">
        <v>0</v>
      </c>
      <c r="S10" s="2"/>
    </row>
    <row r="11" spans="1:29" ht="49.5" hidden="1" customHeight="1" x14ac:dyDescent="0.2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>
        <v>0</v>
      </c>
    </row>
    <row r="12" spans="1:29" ht="32.25" customHeight="1" x14ac:dyDescent="0.2">
      <c r="A12" s="7">
        <v>2</v>
      </c>
      <c r="B12" s="14">
        <v>3426</v>
      </c>
      <c r="C12" s="24" t="s">
        <v>712</v>
      </c>
      <c r="D12" s="14">
        <v>37762</v>
      </c>
      <c r="E12" s="24" t="s">
        <v>713</v>
      </c>
      <c r="F12" s="30" t="s">
        <v>714</v>
      </c>
      <c r="G12" s="14">
        <v>8356.94</v>
      </c>
      <c r="H12" s="18" t="s">
        <v>20</v>
      </c>
      <c r="I12" s="18" t="s">
        <v>19</v>
      </c>
      <c r="J12" s="18" t="s">
        <v>715</v>
      </c>
      <c r="K12" s="24" t="s">
        <v>680</v>
      </c>
      <c r="L12" s="14">
        <v>0</v>
      </c>
      <c r="M12" s="14">
        <v>182</v>
      </c>
      <c r="N12" s="24" t="s">
        <v>708</v>
      </c>
      <c r="O12" s="22">
        <f t="shared" si="0"/>
        <v>8356.94</v>
      </c>
      <c r="P12" s="14">
        <v>181</v>
      </c>
      <c r="Q12" s="24" t="s">
        <v>708</v>
      </c>
      <c r="R12" s="21">
        <v>0</v>
      </c>
    </row>
    <row r="13" spans="1:29" ht="32.25" customHeight="1" x14ac:dyDescent="0.2">
      <c r="A13" s="7">
        <v>3</v>
      </c>
      <c r="B13" s="14">
        <v>38799</v>
      </c>
      <c r="C13" s="24" t="s">
        <v>716</v>
      </c>
      <c r="D13" s="14">
        <v>37910</v>
      </c>
      <c r="E13" s="24" t="s">
        <v>717</v>
      </c>
      <c r="F13" s="30" t="s">
        <v>714</v>
      </c>
      <c r="G13" s="14">
        <v>8059.98</v>
      </c>
      <c r="H13" s="18" t="s">
        <v>20</v>
      </c>
      <c r="I13" s="18" t="s">
        <v>19</v>
      </c>
      <c r="J13" s="18" t="s">
        <v>715</v>
      </c>
      <c r="K13" s="24" t="s">
        <v>680</v>
      </c>
      <c r="L13" s="14">
        <v>0</v>
      </c>
      <c r="M13" s="14">
        <v>183</v>
      </c>
      <c r="N13" s="24" t="s">
        <v>708</v>
      </c>
      <c r="O13" s="22">
        <f t="shared" si="0"/>
        <v>8059.98</v>
      </c>
      <c r="P13" s="14">
        <v>181</v>
      </c>
      <c r="Q13" s="24" t="s">
        <v>708</v>
      </c>
      <c r="R13" s="21">
        <v>0</v>
      </c>
    </row>
    <row r="14" spans="1:29" ht="24" customHeight="1" x14ac:dyDescent="0.2">
      <c r="A14" s="13">
        <v>4</v>
      </c>
      <c r="B14" s="14">
        <v>38597</v>
      </c>
      <c r="C14" s="25" t="s">
        <v>717</v>
      </c>
      <c r="D14" s="14">
        <v>37906</v>
      </c>
      <c r="E14" s="24" t="s">
        <v>718</v>
      </c>
      <c r="F14" s="30" t="s">
        <v>714</v>
      </c>
      <c r="G14" s="14">
        <v>9353.76</v>
      </c>
      <c r="H14" s="18" t="s">
        <v>20</v>
      </c>
      <c r="I14" s="18" t="s">
        <v>19</v>
      </c>
      <c r="J14" s="18" t="s">
        <v>715</v>
      </c>
      <c r="K14" s="24" t="s">
        <v>680</v>
      </c>
      <c r="L14" s="14">
        <v>0</v>
      </c>
      <c r="M14" s="14">
        <v>184</v>
      </c>
      <c r="N14" s="25" t="s">
        <v>708</v>
      </c>
      <c r="O14" s="22">
        <f t="shared" si="0"/>
        <v>9353.76</v>
      </c>
      <c r="P14" s="14">
        <v>181</v>
      </c>
      <c r="Q14" s="24" t="s">
        <v>708</v>
      </c>
      <c r="R14" s="14">
        <v>0</v>
      </c>
    </row>
    <row r="15" spans="1:29" ht="21.75" customHeight="1" x14ac:dyDescent="0.2">
      <c r="A15" s="13">
        <v>5</v>
      </c>
      <c r="B15" s="14">
        <v>21</v>
      </c>
      <c r="C15" s="25" t="s">
        <v>719</v>
      </c>
      <c r="D15" s="14">
        <v>5894058</v>
      </c>
      <c r="E15" s="24" t="s">
        <v>584</v>
      </c>
      <c r="F15" s="24" t="s">
        <v>265</v>
      </c>
      <c r="G15" s="14">
        <v>1058.06</v>
      </c>
      <c r="H15" s="18" t="s">
        <v>20</v>
      </c>
      <c r="I15" s="18" t="s">
        <v>19</v>
      </c>
      <c r="J15" s="18" t="s">
        <v>715</v>
      </c>
      <c r="K15" s="24" t="s">
        <v>680</v>
      </c>
      <c r="L15" s="14">
        <v>0</v>
      </c>
      <c r="M15" s="14">
        <v>179</v>
      </c>
      <c r="N15" s="25" t="s">
        <v>700</v>
      </c>
      <c r="O15" s="22">
        <f t="shared" si="0"/>
        <v>1058.06</v>
      </c>
      <c r="P15" s="14">
        <v>182</v>
      </c>
      <c r="Q15" s="24" t="s">
        <v>708</v>
      </c>
      <c r="R15" s="14">
        <v>0</v>
      </c>
    </row>
    <row r="16" spans="1:29" ht="19.5" customHeight="1" x14ac:dyDescent="0.2">
      <c r="A16" s="13">
        <v>6</v>
      </c>
      <c r="B16" s="14">
        <v>2892</v>
      </c>
      <c r="C16" s="25" t="s">
        <v>680</v>
      </c>
      <c r="D16" s="14">
        <v>814340360</v>
      </c>
      <c r="E16" s="24" t="s">
        <v>596</v>
      </c>
      <c r="F16" s="24" t="s">
        <v>265</v>
      </c>
      <c r="G16" s="14">
        <v>2611.98</v>
      </c>
      <c r="H16" s="18" t="s">
        <v>20</v>
      </c>
      <c r="I16" s="18" t="s">
        <v>19</v>
      </c>
      <c r="J16" s="18" t="s">
        <v>715</v>
      </c>
      <c r="K16" s="24" t="s">
        <v>680</v>
      </c>
      <c r="L16" s="14">
        <v>0</v>
      </c>
      <c r="M16" s="14">
        <v>186</v>
      </c>
      <c r="N16" s="25" t="s">
        <v>708</v>
      </c>
      <c r="O16" s="22">
        <f t="shared" si="0"/>
        <v>2611.98</v>
      </c>
      <c r="P16" s="14">
        <v>182</v>
      </c>
      <c r="Q16" s="24" t="s">
        <v>708</v>
      </c>
      <c r="R16" s="14">
        <v>0</v>
      </c>
    </row>
    <row r="17" spans="1:18" ht="22.5" customHeight="1" x14ac:dyDescent="0.2">
      <c r="A17" s="13">
        <v>7</v>
      </c>
      <c r="B17" s="14">
        <v>40664</v>
      </c>
      <c r="C17" s="25" t="s">
        <v>572</v>
      </c>
      <c r="D17" s="14">
        <v>38276459</v>
      </c>
      <c r="E17" s="24" t="s">
        <v>650</v>
      </c>
      <c r="F17" s="24" t="s">
        <v>35</v>
      </c>
      <c r="G17" s="14">
        <v>5995.4</v>
      </c>
      <c r="H17" s="18" t="s">
        <v>20</v>
      </c>
      <c r="I17" s="18" t="s">
        <v>19</v>
      </c>
      <c r="J17" s="24" t="s">
        <v>244</v>
      </c>
      <c r="K17" s="24" t="s">
        <v>675</v>
      </c>
      <c r="L17" s="14">
        <v>0</v>
      </c>
      <c r="M17" s="14">
        <v>187</v>
      </c>
      <c r="N17" s="25" t="s">
        <v>708</v>
      </c>
      <c r="O17" s="14">
        <f t="shared" si="0"/>
        <v>5995.4</v>
      </c>
      <c r="P17" s="14">
        <v>186</v>
      </c>
      <c r="Q17" s="24" t="s">
        <v>708</v>
      </c>
      <c r="R17" s="14">
        <v>0</v>
      </c>
    </row>
    <row r="18" spans="1:18" ht="21" customHeight="1" x14ac:dyDescent="0.2">
      <c r="A18" s="13">
        <v>8</v>
      </c>
      <c r="B18" s="14">
        <v>17</v>
      </c>
      <c r="C18" s="25" t="s">
        <v>583</v>
      </c>
      <c r="D18" s="14">
        <v>40099639</v>
      </c>
      <c r="E18" s="24" t="s">
        <v>672</v>
      </c>
      <c r="F18" s="24" t="s">
        <v>35</v>
      </c>
      <c r="G18" s="14">
        <v>-3711.03</v>
      </c>
      <c r="H18" s="18" t="s">
        <v>20</v>
      </c>
      <c r="I18" s="18" t="s">
        <v>19</v>
      </c>
      <c r="J18" s="24" t="s">
        <v>720</v>
      </c>
      <c r="K18" s="24" t="s">
        <v>675</v>
      </c>
      <c r="L18" s="14">
        <v>0</v>
      </c>
      <c r="M18" s="14">
        <v>188</v>
      </c>
      <c r="N18" s="25" t="s">
        <v>708</v>
      </c>
      <c r="O18" s="14">
        <f t="shared" si="0"/>
        <v>-3711.03</v>
      </c>
      <c r="P18" s="14">
        <v>186</v>
      </c>
      <c r="Q18" s="24" t="s">
        <v>708</v>
      </c>
      <c r="R18" s="14">
        <v>0</v>
      </c>
    </row>
  </sheetData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honeticPr fontId="10" type="noConversion"/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2:AC14"/>
  <sheetViews>
    <sheetView workbookViewId="0">
      <selection activeCell="M17" sqref="M17"/>
    </sheetView>
  </sheetViews>
  <sheetFormatPr defaultRowHeight="12.75" x14ac:dyDescent="0.2"/>
  <cols>
    <col min="1" max="1" width="7.140625" style="10" customWidth="1"/>
    <col min="2" max="2" width="8.28515625" style="6" customWidth="1"/>
    <col min="3" max="3" width="11.5703125" style="6" customWidth="1"/>
    <col min="4" max="4" width="15.28515625" style="6" customWidth="1"/>
    <col min="5" max="5" width="14.28515625" style="6" customWidth="1"/>
    <col min="6" max="6" width="18.140625" style="6" customWidth="1"/>
    <col min="7" max="7" width="12.42578125" style="6" customWidth="1"/>
    <col min="8" max="8" width="9.85546875" style="6" customWidth="1"/>
    <col min="9" max="9" width="15" style="6" customWidth="1"/>
    <col min="10" max="10" width="24.42578125" style="6" customWidth="1"/>
    <col min="11" max="11" width="13.28515625" style="6" customWidth="1"/>
    <col min="12" max="13" width="9.28515625" style="6" customWidth="1"/>
    <col min="14" max="14" width="10.42578125" style="6" customWidth="1"/>
    <col min="15" max="15" width="11.85546875" style="6" customWidth="1"/>
    <col min="16" max="16" width="11.28515625" style="6" customWidth="1"/>
    <col min="17" max="17" width="12.42578125" style="6" customWidth="1"/>
    <col min="18" max="18" width="8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0.100000000000001" customHeight="1" x14ac:dyDescent="0.2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9.25" customHeight="1" x14ac:dyDescent="0.2">
      <c r="A10" s="7">
        <v>1</v>
      </c>
      <c r="B10" s="21">
        <v>312</v>
      </c>
      <c r="C10" s="19" t="s">
        <v>581</v>
      </c>
      <c r="D10" s="18">
        <v>8655</v>
      </c>
      <c r="E10" s="19" t="s">
        <v>581</v>
      </c>
      <c r="F10" s="29" t="s">
        <v>722</v>
      </c>
      <c r="G10" s="20">
        <v>4826.49</v>
      </c>
      <c r="H10" s="18" t="s">
        <v>20</v>
      </c>
      <c r="I10" s="18" t="s">
        <v>19</v>
      </c>
      <c r="J10" s="11" t="s">
        <v>723</v>
      </c>
      <c r="K10" s="19" t="s">
        <v>724</v>
      </c>
      <c r="L10" s="21">
        <v>0</v>
      </c>
      <c r="M10" s="21">
        <v>132</v>
      </c>
      <c r="N10" s="19" t="s">
        <v>588</v>
      </c>
      <c r="O10" s="22">
        <f>G10</f>
        <v>4826.49</v>
      </c>
      <c r="P10" s="21">
        <v>188</v>
      </c>
      <c r="Q10" s="23" t="s">
        <v>721</v>
      </c>
      <c r="R10" s="21">
        <v>0</v>
      </c>
      <c r="S10" s="2"/>
    </row>
    <row r="11" spans="1:29" ht="49.5" hidden="1" customHeight="1" x14ac:dyDescent="0.2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29" ht="32.25" customHeight="1" x14ac:dyDescent="0.2">
      <c r="A12" s="7">
        <v>2</v>
      </c>
      <c r="B12" s="14">
        <v>862</v>
      </c>
      <c r="C12" s="24" t="s">
        <v>575</v>
      </c>
      <c r="D12" s="14">
        <v>2950</v>
      </c>
      <c r="E12" s="24" t="s">
        <v>629</v>
      </c>
      <c r="F12" s="30" t="s">
        <v>251</v>
      </c>
      <c r="G12" s="14">
        <v>1201.3800000000001</v>
      </c>
      <c r="H12" s="18" t="s">
        <v>20</v>
      </c>
      <c r="I12" s="18" t="s">
        <v>19</v>
      </c>
      <c r="J12" s="18" t="s">
        <v>725</v>
      </c>
      <c r="K12" s="24" t="s">
        <v>632</v>
      </c>
      <c r="L12" s="14">
        <v>0</v>
      </c>
      <c r="M12" s="14">
        <v>130</v>
      </c>
      <c r="N12" s="24" t="s">
        <v>588</v>
      </c>
      <c r="O12" s="22">
        <f>G12</f>
        <v>1201.3800000000001</v>
      </c>
      <c r="P12" s="14">
        <v>187</v>
      </c>
      <c r="Q12" s="24" t="s">
        <v>721</v>
      </c>
      <c r="R12" s="21">
        <v>0</v>
      </c>
    </row>
    <row r="13" spans="1:29" ht="32.25" customHeight="1" x14ac:dyDescent="0.2">
      <c r="A13" s="7">
        <v>3</v>
      </c>
      <c r="B13" s="14">
        <v>863</v>
      </c>
      <c r="C13" s="24" t="s">
        <v>575</v>
      </c>
      <c r="D13" s="14">
        <v>2951</v>
      </c>
      <c r="E13" s="24" t="s">
        <v>629</v>
      </c>
      <c r="F13" s="30" t="s">
        <v>251</v>
      </c>
      <c r="G13" s="14">
        <v>288.48</v>
      </c>
      <c r="H13" s="18" t="s">
        <v>20</v>
      </c>
      <c r="I13" s="18" t="s">
        <v>19</v>
      </c>
      <c r="J13" s="18" t="s">
        <v>726</v>
      </c>
      <c r="K13" s="24" t="s">
        <v>575</v>
      </c>
      <c r="L13" s="14">
        <v>0</v>
      </c>
      <c r="M13" s="14">
        <v>129</v>
      </c>
      <c r="N13" s="24" t="s">
        <v>588</v>
      </c>
      <c r="O13" s="22">
        <f>G13</f>
        <v>288.48</v>
      </c>
      <c r="P13" s="14">
        <v>187</v>
      </c>
      <c r="Q13" s="24" t="s">
        <v>721</v>
      </c>
      <c r="R13" s="21">
        <v>0</v>
      </c>
    </row>
    <row r="14" spans="1:29" ht="27.75" customHeight="1" x14ac:dyDescent="0.2">
      <c r="A14" s="13">
        <v>4</v>
      </c>
      <c r="B14" s="14">
        <v>2765</v>
      </c>
      <c r="C14" s="25" t="s">
        <v>693</v>
      </c>
      <c r="D14" s="14">
        <v>352</v>
      </c>
      <c r="E14" s="24" t="s">
        <v>664</v>
      </c>
      <c r="F14" s="24" t="s">
        <v>188</v>
      </c>
      <c r="G14" s="14">
        <v>40</v>
      </c>
      <c r="H14" s="18" t="s">
        <v>20</v>
      </c>
      <c r="I14" s="18" t="s">
        <v>19</v>
      </c>
      <c r="J14" s="24" t="s">
        <v>735</v>
      </c>
      <c r="K14" s="24" t="s">
        <v>693</v>
      </c>
      <c r="L14" s="14">
        <v>0</v>
      </c>
      <c r="M14" s="14">
        <v>195</v>
      </c>
      <c r="N14" s="25" t="s">
        <v>708</v>
      </c>
      <c r="O14" s="14">
        <v>40</v>
      </c>
      <c r="P14" s="14">
        <v>189</v>
      </c>
      <c r="Q14" s="24" t="s">
        <v>721</v>
      </c>
      <c r="R14" s="14">
        <v>0</v>
      </c>
    </row>
  </sheetData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honeticPr fontId="16" type="noConversion"/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2:AC24"/>
  <sheetViews>
    <sheetView topLeftCell="A5" workbookViewId="0">
      <selection activeCell="F10" sqref="F10"/>
    </sheetView>
  </sheetViews>
  <sheetFormatPr defaultRowHeight="12.75" x14ac:dyDescent="0.2"/>
  <cols>
    <col min="1" max="1" width="7.140625" style="10" customWidth="1"/>
    <col min="2" max="2" width="11.42578125" style="6" customWidth="1"/>
    <col min="3" max="3" width="12.42578125" style="6" customWidth="1"/>
    <col min="4" max="4" width="17.5703125" style="6" customWidth="1"/>
    <col min="5" max="5" width="14.28515625" style="6" customWidth="1"/>
    <col min="6" max="6" width="20.140625" style="6" customWidth="1"/>
    <col min="7" max="7" width="12.42578125" style="6" customWidth="1"/>
    <col min="8" max="8" width="9.85546875" style="6" customWidth="1"/>
    <col min="9" max="9" width="15" style="6" customWidth="1"/>
    <col min="10" max="10" width="25.28515625" style="6" customWidth="1"/>
    <col min="11" max="11" width="13.28515625" style="6" customWidth="1"/>
    <col min="12" max="12" width="9.85546875" style="6" customWidth="1"/>
    <col min="13" max="13" width="9.28515625" style="6" customWidth="1"/>
    <col min="14" max="14" width="10.42578125" style="6" customWidth="1"/>
    <col min="15" max="15" width="11.85546875" style="6" customWidth="1"/>
    <col min="16" max="16" width="11.28515625" style="6" customWidth="1"/>
    <col min="17" max="17" width="12.42578125" style="6" customWidth="1"/>
    <col min="18" max="18" width="8.14062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0.100000000000001" customHeight="1" x14ac:dyDescent="0.2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6.25" customHeight="1" x14ac:dyDescent="0.2">
      <c r="A10" s="7">
        <v>1</v>
      </c>
      <c r="B10" s="18">
        <v>398</v>
      </c>
      <c r="C10" s="19" t="s">
        <v>675</v>
      </c>
      <c r="D10" s="18">
        <v>2874</v>
      </c>
      <c r="E10" s="19" t="s">
        <v>675</v>
      </c>
      <c r="F10" s="29" t="s">
        <v>251</v>
      </c>
      <c r="G10" s="20">
        <v>291.72000000000003</v>
      </c>
      <c r="H10" s="18" t="s">
        <v>20</v>
      </c>
      <c r="I10" s="18" t="s">
        <v>736</v>
      </c>
      <c r="J10" s="42" t="s">
        <v>737</v>
      </c>
      <c r="K10" s="19" t="s">
        <v>591</v>
      </c>
      <c r="L10" s="21">
        <v>0</v>
      </c>
      <c r="M10" s="21">
        <v>107</v>
      </c>
      <c r="N10" s="19" t="s">
        <v>582</v>
      </c>
      <c r="O10" s="22">
        <f>G10</f>
        <v>291.72000000000003</v>
      </c>
      <c r="P10" s="21">
        <v>192</v>
      </c>
      <c r="Q10" s="23" t="s">
        <v>727</v>
      </c>
      <c r="R10" s="21">
        <v>0</v>
      </c>
      <c r="S10" s="2"/>
    </row>
    <row r="11" spans="1:29" ht="49.5" hidden="1" customHeight="1" x14ac:dyDescent="0.2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ref="O11:O24" si="0">G11</f>
        <v>0</v>
      </c>
      <c r="P11" s="21"/>
      <c r="Q11" s="12"/>
      <c r="R11" s="21">
        <v>0</v>
      </c>
    </row>
    <row r="12" spans="1:29" ht="29.25" customHeight="1" x14ac:dyDescent="0.2">
      <c r="A12" s="7">
        <v>2</v>
      </c>
      <c r="B12" s="14">
        <v>689</v>
      </c>
      <c r="C12" s="24" t="s">
        <v>586</v>
      </c>
      <c r="D12" s="15">
        <v>2300058</v>
      </c>
      <c r="E12" s="24" t="s">
        <v>620</v>
      </c>
      <c r="F12" s="29" t="s">
        <v>209</v>
      </c>
      <c r="G12" s="16">
        <v>587.4</v>
      </c>
      <c r="H12" s="18" t="s">
        <v>20</v>
      </c>
      <c r="I12" s="18" t="s">
        <v>19</v>
      </c>
      <c r="J12" s="42" t="s">
        <v>728</v>
      </c>
      <c r="K12" s="24" t="s">
        <v>729</v>
      </c>
      <c r="L12" s="21">
        <v>0</v>
      </c>
      <c r="M12" s="14">
        <v>125</v>
      </c>
      <c r="N12" s="24" t="s">
        <v>588</v>
      </c>
      <c r="O12" s="22">
        <f t="shared" si="0"/>
        <v>587.4</v>
      </c>
      <c r="P12" s="21">
        <v>193</v>
      </c>
      <c r="Q12" s="12" t="s">
        <v>727</v>
      </c>
      <c r="R12" s="21">
        <v>0</v>
      </c>
    </row>
    <row r="13" spans="1:29" ht="24" customHeight="1" x14ac:dyDescent="0.2">
      <c r="A13" s="7">
        <v>3</v>
      </c>
      <c r="B13" s="14">
        <v>549</v>
      </c>
      <c r="C13" s="24" t="s">
        <v>620</v>
      </c>
      <c r="D13" s="14">
        <v>2028636</v>
      </c>
      <c r="E13" s="24" t="s">
        <v>620</v>
      </c>
      <c r="F13" s="30" t="s">
        <v>322</v>
      </c>
      <c r="G13" s="14">
        <v>1541.3</v>
      </c>
      <c r="H13" s="18" t="s">
        <v>20</v>
      </c>
      <c r="I13" s="18" t="s">
        <v>19</v>
      </c>
      <c r="J13" s="41" t="s">
        <v>730</v>
      </c>
      <c r="K13" s="24" t="s">
        <v>632</v>
      </c>
      <c r="L13" s="14">
        <v>0</v>
      </c>
      <c r="M13" s="14">
        <v>122</v>
      </c>
      <c r="N13" s="24" t="s">
        <v>588</v>
      </c>
      <c r="O13" s="22">
        <f t="shared" si="0"/>
        <v>1541.3</v>
      </c>
      <c r="P13" s="14">
        <v>191</v>
      </c>
      <c r="Q13" s="24" t="s">
        <v>727</v>
      </c>
      <c r="R13" s="21">
        <v>0</v>
      </c>
    </row>
    <row r="14" spans="1:29" ht="29.25" customHeight="1" x14ac:dyDescent="0.2">
      <c r="A14" s="7">
        <v>4</v>
      </c>
      <c r="B14" s="14">
        <v>305</v>
      </c>
      <c r="C14" s="24" t="s">
        <v>581</v>
      </c>
      <c r="D14" s="14">
        <v>2028621</v>
      </c>
      <c r="E14" s="24" t="s">
        <v>581</v>
      </c>
      <c r="F14" s="30" t="s">
        <v>322</v>
      </c>
      <c r="G14" s="14">
        <v>721</v>
      </c>
      <c r="H14" s="18" t="s">
        <v>20</v>
      </c>
      <c r="I14" s="18" t="s">
        <v>19</v>
      </c>
      <c r="J14" s="41" t="s">
        <v>731</v>
      </c>
      <c r="K14" s="24" t="s">
        <v>675</v>
      </c>
      <c r="L14" s="14">
        <v>0</v>
      </c>
      <c r="M14" s="14">
        <v>121</v>
      </c>
      <c r="N14" s="24" t="s">
        <v>588</v>
      </c>
      <c r="O14" s="22">
        <f t="shared" si="0"/>
        <v>721</v>
      </c>
      <c r="P14" s="14">
        <v>191</v>
      </c>
      <c r="Q14" s="24" t="s">
        <v>727</v>
      </c>
      <c r="R14" s="21">
        <v>0</v>
      </c>
    </row>
    <row r="15" spans="1:29" ht="26.25" customHeight="1" x14ac:dyDescent="0.2">
      <c r="A15" s="13">
        <v>5</v>
      </c>
      <c r="B15" s="14">
        <v>636</v>
      </c>
      <c r="C15" s="24" t="s">
        <v>586</v>
      </c>
      <c r="D15" s="14">
        <v>23100000109</v>
      </c>
      <c r="E15" s="24" t="s">
        <v>675</v>
      </c>
      <c r="F15" s="24" t="s">
        <v>732</v>
      </c>
      <c r="G15" s="14">
        <v>21306.44</v>
      </c>
      <c r="H15" s="18" t="s">
        <v>20</v>
      </c>
      <c r="I15" s="18" t="s">
        <v>19</v>
      </c>
      <c r="J15" s="18" t="s">
        <v>733</v>
      </c>
      <c r="K15" s="24" t="s">
        <v>586</v>
      </c>
      <c r="L15" s="14">
        <v>0</v>
      </c>
      <c r="M15" s="25">
        <v>31</v>
      </c>
      <c r="N15" s="24" t="s">
        <v>632</v>
      </c>
      <c r="O15" s="22">
        <f t="shared" si="0"/>
        <v>21306.44</v>
      </c>
      <c r="P15" s="14">
        <v>194</v>
      </c>
      <c r="Q15" s="24" t="s">
        <v>727</v>
      </c>
      <c r="R15" s="14">
        <v>0</v>
      </c>
    </row>
    <row r="16" spans="1:29" ht="26.25" customHeight="1" x14ac:dyDescent="0.2">
      <c r="A16" s="13">
        <v>6</v>
      </c>
      <c r="B16" s="14">
        <v>487</v>
      </c>
      <c r="C16" s="24" t="s">
        <v>620</v>
      </c>
      <c r="D16" s="14">
        <v>23100000108</v>
      </c>
      <c r="E16" s="24" t="s">
        <v>675</v>
      </c>
      <c r="F16" s="24" t="s">
        <v>732</v>
      </c>
      <c r="G16" s="14">
        <v>33304.18</v>
      </c>
      <c r="H16" s="18" t="s">
        <v>20</v>
      </c>
      <c r="I16" s="18" t="s">
        <v>19</v>
      </c>
      <c r="J16" s="18" t="s">
        <v>733</v>
      </c>
      <c r="K16" s="24" t="s">
        <v>586</v>
      </c>
      <c r="L16" s="14">
        <v>0</v>
      </c>
      <c r="M16" s="14">
        <v>30</v>
      </c>
      <c r="N16" s="24" t="s">
        <v>632</v>
      </c>
      <c r="O16" s="22">
        <f t="shared" si="0"/>
        <v>33304.18</v>
      </c>
      <c r="P16" s="14">
        <v>194</v>
      </c>
      <c r="Q16" s="24" t="s">
        <v>727</v>
      </c>
      <c r="R16" s="14">
        <v>0</v>
      </c>
    </row>
    <row r="17" spans="1:18" ht="32.25" customHeight="1" x14ac:dyDescent="0.2">
      <c r="A17" s="13">
        <v>7</v>
      </c>
      <c r="B17" s="14">
        <v>492</v>
      </c>
      <c r="C17" s="24" t="s">
        <v>620</v>
      </c>
      <c r="D17" s="14">
        <v>23100000107</v>
      </c>
      <c r="E17" s="24" t="s">
        <v>675</v>
      </c>
      <c r="F17" s="24" t="s">
        <v>732</v>
      </c>
      <c r="G17" s="14">
        <v>50453.24</v>
      </c>
      <c r="H17" s="18" t="s">
        <v>20</v>
      </c>
      <c r="I17" s="18" t="s">
        <v>19</v>
      </c>
      <c r="J17" s="18" t="s">
        <v>734</v>
      </c>
      <c r="K17" s="24" t="s">
        <v>586</v>
      </c>
      <c r="L17" s="14">
        <v>0</v>
      </c>
      <c r="M17" s="14">
        <v>29</v>
      </c>
      <c r="N17" s="24" t="s">
        <v>632</v>
      </c>
      <c r="O17" s="22">
        <f t="shared" si="0"/>
        <v>50453.24</v>
      </c>
      <c r="P17" s="14">
        <v>194</v>
      </c>
      <c r="Q17" s="24" t="s">
        <v>727</v>
      </c>
      <c r="R17" s="14">
        <v>0</v>
      </c>
    </row>
    <row r="18" spans="1:18" ht="21.75" customHeight="1" x14ac:dyDescent="0.2">
      <c r="A18" s="13">
        <v>8</v>
      </c>
      <c r="B18" s="14">
        <v>493</v>
      </c>
      <c r="C18" s="24" t="s">
        <v>620</v>
      </c>
      <c r="D18" s="14">
        <v>23100000106</v>
      </c>
      <c r="E18" s="24" t="s">
        <v>675</v>
      </c>
      <c r="F18" s="24" t="s">
        <v>732</v>
      </c>
      <c r="G18" s="14">
        <v>48126.77</v>
      </c>
      <c r="H18" s="18" t="s">
        <v>20</v>
      </c>
      <c r="I18" s="18" t="s">
        <v>19</v>
      </c>
      <c r="J18" s="18" t="s">
        <v>734</v>
      </c>
      <c r="K18" s="24" t="s">
        <v>586</v>
      </c>
      <c r="L18" s="14">
        <v>0</v>
      </c>
      <c r="M18" s="14">
        <v>28</v>
      </c>
      <c r="N18" s="24" t="s">
        <v>632</v>
      </c>
      <c r="O18" s="22">
        <f t="shared" si="0"/>
        <v>48126.77</v>
      </c>
      <c r="P18" s="14">
        <v>194</v>
      </c>
      <c r="Q18" s="24" t="s">
        <v>727</v>
      </c>
      <c r="R18" s="14">
        <v>0</v>
      </c>
    </row>
    <row r="19" spans="1:18" ht="27" customHeight="1" x14ac:dyDescent="0.2">
      <c r="A19" s="13">
        <v>9</v>
      </c>
      <c r="B19" s="14">
        <v>491</v>
      </c>
      <c r="C19" s="24" t="s">
        <v>620</v>
      </c>
      <c r="D19" s="14">
        <v>23100000105</v>
      </c>
      <c r="E19" s="24" t="s">
        <v>675</v>
      </c>
      <c r="F19" s="24" t="s">
        <v>732</v>
      </c>
      <c r="G19" s="14">
        <v>44161.15</v>
      </c>
      <c r="H19" s="18" t="s">
        <v>20</v>
      </c>
      <c r="I19" s="18" t="s">
        <v>19</v>
      </c>
      <c r="J19" s="18" t="s">
        <v>734</v>
      </c>
      <c r="K19" s="24" t="s">
        <v>586</v>
      </c>
      <c r="L19" s="14">
        <v>0</v>
      </c>
      <c r="M19" s="14">
        <v>27</v>
      </c>
      <c r="N19" s="24" t="s">
        <v>632</v>
      </c>
      <c r="O19" s="22">
        <f t="shared" si="0"/>
        <v>44161.15</v>
      </c>
      <c r="P19" s="14">
        <v>194</v>
      </c>
      <c r="Q19" s="24" t="s">
        <v>727</v>
      </c>
      <c r="R19" s="14">
        <v>0</v>
      </c>
    </row>
    <row r="20" spans="1:18" ht="18" customHeight="1" x14ac:dyDescent="0.2">
      <c r="A20" s="13">
        <v>10</v>
      </c>
      <c r="B20" s="14">
        <v>489</v>
      </c>
      <c r="C20" s="24" t="s">
        <v>620</v>
      </c>
      <c r="D20" s="14">
        <v>23100000104</v>
      </c>
      <c r="E20" s="24" t="s">
        <v>675</v>
      </c>
      <c r="F20" s="24" t="s">
        <v>732</v>
      </c>
      <c r="G20" s="14">
        <v>37137.65</v>
      </c>
      <c r="H20" s="18" t="s">
        <v>20</v>
      </c>
      <c r="I20" s="18" t="s">
        <v>19</v>
      </c>
      <c r="J20" s="18" t="s">
        <v>734</v>
      </c>
      <c r="K20" s="24" t="s">
        <v>586</v>
      </c>
      <c r="L20" s="14">
        <v>0</v>
      </c>
      <c r="M20" s="14">
        <v>26</v>
      </c>
      <c r="N20" s="24" t="s">
        <v>632</v>
      </c>
      <c r="O20" s="22">
        <f t="shared" si="0"/>
        <v>37137.65</v>
      </c>
      <c r="P20" s="14">
        <v>194</v>
      </c>
      <c r="Q20" s="24" t="s">
        <v>727</v>
      </c>
      <c r="R20" s="14">
        <v>0</v>
      </c>
    </row>
    <row r="21" spans="1:18" ht="21" customHeight="1" x14ac:dyDescent="0.2">
      <c r="A21" s="13">
        <v>11</v>
      </c>
      <c r="B21" s="14">
        <v>490</v>
      </c>
      <c r="C21" s="24" t="s">
        <v>620</v>
      </c>
      <c r="D21" s="14">
        <v>23100000110</v>
      </c>
      <c r="E21" s="24" t="s">
        <v>675</v>
      </c>
      <c r="F21" s="24" t="s">
        <v>732</v>
      </c>
      <c r="G21" s="14">
        <v>23805.02</v>
      </c>
      <c r="H21" s="18" t="s">
        <v>20</v>
      </c>
      <c r="I21" s="18" t="s">
        <v>19</v>
      </c>
      <c r="J21" s="18" t="s">
        <v>734</v>
      </c>
      <c r="K21" s="24" t="s">
        <v>586</v>
      </c>
      <c r="L21" s="14">
        <v>0</v>
      </c>
      <c r="M21" s="14">
        <v>32</v>
      </c>
      <c r="N21" s="24" t="s">
        <v>632</v>
      </c>
      <c r="O21" s="22">
        <f t="shared" si="0"/>
        <v>23805.02</v>
      </c>
      <c r="P21" s="14">
        <v>194</v>
      </c>
      <c r="Q21" s="24" t="s">
        <v>727</v>
      </c>
      <c r="R21" s="14">
        <v>0</v>
      </c>
    </row>
    <row r="22" spans="1:18" ht="21" customHeight="1" x14ac:dyDescent="0.2">
      <c r="A22" s="13">
        <v>12</v>
      </c>
      <c r="B22" s="14">
        <v>486</v>
      </c>
      <c r="C22" s="24" t="s">
        <v>620</v>
      </c>
      <c r="D22" s="14">
        <v>23100000001</v>
      </c>
      <c r="E22" s="24" t="s">
        <v>675</v>
      </c>
      <c r="F22" s="24" t="s">
        <v>732</v>
      </c>
      <c r="G22" s="14">
        <v>20849.439999999999</v>
      </c>
      <c r="H22" s="18" t="s">
        <v>20</v>
      </c>
      <c r="I22" s="18" t="s">
        <v>19</v>
      </c>
      <c r="J22" s="18" t="s">
        <v>734</v>
      </c>
      <c r="K22" s="24" t="s">
        <v>586</v>
      </c>
      <c r="L22" s="14">
        <v>0</v>
      </c>
      <c r="M22" s="14">
        <v>25</v>
      </c>
      <c r="N22" s="24" t="s">
        <v>632</v>
      </c>
      <c r="O22" s="22">
        <f t="shared" si="0"/>
        <v>20849.439999999999</v>
      </c>
      <c r="P22" s="14">
        <v>194</v>
      </c>
      <c r="Q22" s="24" t="s">
        <v>727</v>
      </c>
      <c r="R22" s="14">
        <v>0</v>
      </c>
    </row>
    <row r="23" spans="1:18" ht="23.25" customHeight="1" x14ac:dyDescent="0.2">
      <c r="A23" s="13">
        <v>13</v>
      </c>
      <c r="B23" s="14">
        <v>2317</v>
      </c>
      <c r="C23" s="24" t="s">
        <v>627</v>
      </c>
      <c r="D23" s="14">
        <v>2095</v>
      </c>
      <c r="E23" s="24" t="s">
        <v>738</v>
      </c>
      <c r="F23" s="24" t="s">
        <v>739</v>
      </c>
      <c r="G23" s="14">
        <v>240</v>
      </c>
      <c r="H23" s="24" t="s">
        <v>62</v>
      </c>
      <c r="I23" s="18" t="s">
        <v>19</v>
      </c>
      <c r="J23" s="24" t="s">
        <v>740</v>
      </c>
      <c r="K23" s="24" t="s">
        <v>627</v>
      </c>
      <c r="L23" s="14">
        <v>0</v>
      </c>
      <c r="M23" s="14">
        <v>196</v>
      </c>
      <c r="N23" s="24" t="s">
        <v>708</v>
      </c>
      <c r="O23" s="14">
        <f t="shared" si="0"/>
        <v>240</v>
      </c>
      <c r="P23" s="14">
        <v>17</v>
      </c>
      <c r="Q23" s="24" t="s">
        <v>727</v>
      </c>
      <c r="R23" s="14">
        <v>0</v>
      </c>
    </row>
    <row r="24" spans="1:18" ht="28.5" customHeight="1" x14ac:dyDescent="0.2">
      <c r="A24" s="13">
        <v>14</v>
      </c>
      <c r="B24" s="14">
        <v>1172</v>
      </c>
      <c r="C24" s="24" t="s">
        <v>596</v>
      </c>
      <c r="D24" s="14">
        <v>114</v>
      </c>
      <c r="E24" s="24" t="s">
        <v>583</v>
      </c>
      <c r="F24" s="18" t="s">
        <v>340</v>
      </c>
      <c r="G24" s="14">
        <v>3000</v>
      </c>
      <c r="H24" s="24" t="s">
        <v>20</v>
      </c>
      <c r="I24" s="18" t="s">
        <v>19</v>
      </c>
      <c r="J24" s="24" t="s">
        <v>742</v>
      </c>
      <c r="K24" s="24" t="s">
        <v>582</v>
      </c>
      <c r="L24" s="14">
        <v>0</v>
      </c>
      <c r="M24" s="14">
        <v>197</v>
      </c>
      <c r="N24" s="24" t="s">
        <v>708</v>
      </c>
      <c r="O24" s="14">
        <f t="shared" si="0"/>
        <v>3000</v>
      </c>
      <c r="P24" s="14">
        <v>195</v>
      </c>
      <c r="Q24" s="24" t="s">
        <v>727</v>
      </c>
      <c r="R24" s="14">
        <v>0</v>
      </c>
    </row>
  </sheetData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honeticPr fontId="16" type="noConversion"/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2:AC12"/>
  <sheetViews>
    <sheetView workbookViewId="0">
      <selection activeCell="D29" sqref="D29"/>
    </sheetView>
  </sheetViews>
  <sheetFormatPr defaultRowHeight="12.75" x14ac:dyDescent="0.2"/>
  <cols>
    <col min="1" max="1" width="7.140625" style="10" customWidth="1"/>
    <col min="2" max="2" width="11.42578125" style="6" customWidth="1"/>
    <col min="3" max="3" width="12.42578125" style="6" customWidth="1"/>
    <col min="4" max="4" width="17.5703125" style="6" customWidth="1"/>
    <col min="5" max="5" width="14.28515625" style="6" customWidth="1"/>
    <col min="6" max="6" width="20.140625" style="6" customWidth="1"/>
    <col min="7" max="7" width="12.42578125" style="6" customWidth="1"/>
    <col min="8" max="8" width="9.85546875" style="6" customWidth="1"/>
    <col min="9" max="9" width="15" style="6" customWidth="1"/>
    <col min="10" max="10" width="25.28515625" style="6" customWidth="1"/>
    <col min="11" max="11" width="13.28515625" style="6" customWidth="1"/>
    <col min="12" max="13" width="9.28515625" style="6" customWidth="1"/>
    <col min="14" max="14" width="10.42578125" style="6" customWidth="1"/>
    <col min="15" max="15" width="11.85546875" style="6" customWidth="1"/>
    <col min="16" max="16" width="11.28515625" style="6" customWidth="1"/>
    <col min="17" max="17" width="12.42578125" style="6" customWidth="1"/>
    <col min="18" max="18" width="8.710937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30" customHeight="1" x14ac:dyDescent="0.2">
      <c r="A10" s="7">
        <v>1</v>
      </c>
      <c r="B10" s="18">
        <v>3105</v>
      </c>
      <c r="C10" s="19" t="s">
        <v>700</v>
      </c>
      <c r="D10" s="18">
        <v>97338</v>
      </c>
      <c r="E10" s="19" t="s">
        <v>743</v>
      </c>
      <c r="F10" s="29" t="s">
        <v>71</v>
      </c>
      <c r="G10" s="20">
        <v>594.20000000000005</v>
      </c>
      <c r="H10" s="18" t="s">
        <v>20</v>
      </c>
      <c r="I10" s="18" t="s">
        <v>19</v>
      </c>
      <c r="J10" s="42" t="s">
        <v>744</v>
      </c>
      <c r="K10" s="19" t="s">
        <v>721</v>
      </c>
      <c r="L10" s="21">
        <v>0</v>
      </c>
      <c r="M10" s="21">
        <v>204</v>
      </c>
      <c r="N10" s="19" t="s">
        <v>727</v>
      </c>
      <c r="O10" s="22">
        <f>G10</f>
        <v>594.20000000000005</v>
      </c>
      <c r="P10" s="21">
        <v>197</v>
      </c>
      <c r="Q10" s="23" t="s">
        <v>741</v>
      </c>
      <c r="R10" s="21">
        <v>0</v>
      </c>
      <c r="S10" s="2"/>
    </row>
    <row r="11" spans="1:29" ht="49.5" hidden="1" customHeight="1" x14ac:dyDescent="0.2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29" ht="23.25" customHeight="1" x14ac:dyDescent="0.2">
      <c r="A12" s="7">
        <v>2</v>
      </c>
      <c r="B12" s="14">
        <v>531</v>
      </c>
      <c r="C12" s="24" t="s">
        <v>620</v>
      </c>
      <c r="D12" s="15">
        <v>10930742</v>
      </c>
      <c r="E12" s="24" t="s">
        <v>620</v>
      </c>
      <c r="F12" s="29" t="s">
        <v>623</v>
      </c>
      <c r="G12" s="16">
        <v>531.48</v>
      </c>
      <c r="H12" s="18" t="s">
        <v>20</v>
      </c>
      <c r="I12" s="18" t="s">
        <v>19</v>
      </c>
      <c r="J12" s="42" t="s">
        <v>745</v>
      </c>
      <c r="K12" s="24" t="s">
        <v>627</v>
      </c>
      <c r="L12" s="21">
        <v>0</v>
      </c>
      <c r="M12" s="14">
        <v>176</v>
      </c>
      <c r="N12" s="24" t="s">
        <v>700</v>
      </c>
      <c r="O12" s="22">
        <f>G12</f>
        <v>531.48</v>
      </c>
      <c r="P12" s="21">
        <v>198</v>
      </c>
      <c r="Q12" s="12" t="s">
        <v>741</v>
      </c>
      <c r="R12" s="21">
        <v>0</v>
      </c>
    </row>
  </sheetData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2:AC14"/>
  <sheetViews>
    <sheetView topLeftCell="A4" workbookViewId="0">
      <selection activeCell="H27" sqref="H27"/>
    </sheetView>
  </sheetViews>
  <sheetFormatPr defaultRowHeight="12.75" x14ac:dyDescent="0.2"/>
  <cols>
    <col min="1" max="1" width="7.140625" style="10" customWidth="1"/>
    <col min="2" max="2" width="11.42578125" style="6" customWidth="1"/>
    <col min="3" max="3" width="12.42578125" style="6" customWidth="1"/>
    <col min="4" max="4" width="17.5703125" style="6" customWidth="1"/>
    <col min="5" max="5" width="14.28515625" style="6" customWidth="1"/>
    <col min="6" max="6" width="20.140625" style="6" customWidth="1"/>
    <col min="7" max="7" width="12.42578125" style="6" customWidth="1"/>
    <col min="8" max="8" width="9.85546875" style="6" customWidth="1"/>
    <col min="9" max="9" width="15" style="6" customWidth="1"/>
    <col min="10" max="10" width="25.28515625" style="6" customWidth="1"/>
    <col min="11" max="11" width="13.28515625" style="6" customWidth="1"/>
    <col min="12" max="13" width="9.28515625" style="6" customWidth="1"/>
    <col min="14" max="14" width="10.42578125" style="6" customWidth="1"/>
    <col min="15" max="15" width="11.85546875" style="6" customWidth="1"/>
    <col min="16" max="16" width="11.28515625" style="6" customWidth="1"/>
    <col min="17" max="17" width="12.42578125" style="6" customWidth="1"/>
    <col min="18" max="18" width="8.710937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30" customHeight="1" x14ac:dyDescent="0.2">
      <c r="A10" s="7">
        <v>1</v>
      </c>
      <c r="B10" s="18">
        <v>922</v>
      </c>
      <c r="C10" s="19" t="s">
        <v>575</v>
      </c>
      <c r="D10" s="18">
        <v>9084117</v>
      </c>
      <c r="E10" s="19" t="s">
        <v>583</v>
      </c>
      <c r="F10" s="29" t="s">
        <v>232</v>
      </c>
      <c r="G10" s="20">
        <v>5355</v>
      </c>
      <c r="H10" s="18" t="s">
        <v>20</v>
      </c>
      <c r="I10" s="18" t="s">
        <v>19</v>
      </c>
      <c r="J10" s="42" t="s">
        <v>746</v>
      </c>
      <c r="K10" s="19" t="s">
        <v>747</v>
      </c>
      <c r="L10" s="21">
        <v>0</v>
      </c>
      <c r="M10" s="21">
        <v>209</v>
      </c>
      <c r="N10" s="19" t="s">
        <v>748</v>
      </c>
      <c r="O10" s="22">
        <f>G10</f>
        <v>5355</v>
      </c>
      <c r="P10" s="43">
        <v>204</v>
      </c>
      <c r="Q10" s="21" t="s">
        <v>752</v>
      </c>
      <c r="R10" s="21">
        <v>0</v>
      </c>
      <c r="S10" s="2"/>
    </row>
    <row r="11" spans="1:29" ht="49.5" hidden="1" customHeight="1" x14ac:dyDescent="0.2">
      <c r="A11" s="7"/>
      <c r="B11" s="14"/>
      <c r="C11" s="15"/>
      <c r="D11" s="15"/>
      <c r="E11" s="15"/>
      <c r="F11" s="29" t="s">
        <v>232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21"/>
      <c r="R11" s="21">
        <v>0</v>
      </c>
    </row>
    <row r="12" spans="1:29" ht="23.25" customHeight="1" x14ac:dyDescent="0.2">
      <c r="A12" s="7">
        <v>2</v>
      </c>
      <c r="B12" s="14">
        <v>907</v>
      </c>
      <c r="C12" s="24" t="s">
        <v>575</v>
      </c>
      <c r="D12" s="15">
        <v>9084116</v>
      </c>
      <c r="E12" s="24" t="s">
        <v>583</v>
      </c>
      <c r="F12" s="29" t="s">
        <v>232</v>
      </c>
      <c r="G12" s="16">
        <v>895.69</v>
      </c>
      <c r="H12" s="18" t="s">
        <v>20</v>
      </c>
      <c r="I12" s="18" t="s">
        <v>19</v>
      </c>
      <c r="J12" s="42" t="s">
        <v>749</v>
      </c>
      <c r="K12" s="24" t="s">
        <v>558</v>
      </c>
      <c r="L12" s="21">
        <v>0</v>
      </c>
      <c r="M12" s="14">
        <v>210</v>
      </c>
      <c r="N12" s="24" t="s">
        <v>748</v>
      </c>
      <c r="O12" s="22">
        <f>G12</f>
        <v>895.69</v>
      </c>
      <c r="P12" s="14">
        <v>204</v>
      </c>
      <c r="Q12" s="21" t="s">
        <v>752</v>
      </c>
      <c r="R12" s="21">
        <v>0</v>
      </c>
    </row>
    <row r="13" spans="1:29" ht="29.25" customHeight="1" x14ac:dyDescent="0.2">
      <c r="A13" s="13">
        <v>3</v>
      </c>
      <c r="B13" s="14">
        <v>902</v>
      </c>
      <c r="C13" s="25" t="s">
        <v>575</v>
      </c>
      <c r="D13" s="14">
        <v>9084119</v>
      </c>
      <c r="E13" s="25" t="s">
        <v>583</v>
      </c>
      <c r="F13" s="29" t="s">
        <v>232</v>
      </c>
      <c r="G13" s="14">
        <v>287.88</v>
      </c>
      <c r="H13" s="18" t="s">
        <v>20</v>
      </c>
      <c r="I13" s="18" t="s">
        <v>19</v>
      </c>
      <c r="J13" s="18" t="s">
        <v>750</v>
      </c>
      <c r="K13" s="24" t="s">
        <v>561</v>
      </c>
      <c r="L13" s="14">
        <v>0</v>
      </c>
      <c r="M13" s="14">
        <v>211</v>
      </c>
      <c r="N13" s="25" t="s">
        <v>748</v>
      </c>
      <c r="O13" s="22">
        <f>G13</f>
        <v>287.88</v>
      </c>
      <c r="P13" s="14">
        <v>204</v>
      </c>
      <c r="Q13" s="25" t="s">
        <v>752</v>
      </c>
      <c r="R13" s="21">
        <v>0</v>
      </c>
    </row>
    <row r="14" spans="1:29" ht="30" customHeight="1" x14ac:dyDescent="0.2">
      <c r="A14" s="13">
        <v>4</v>
      </c>
      <c r="B14" s="14">
        <v>903</v>
      </c>
      <c r="C14" s="25" t="s">
        <v>575</v>
      </c>
      <c r="D14" s="14">
        <v>9084115</v>
      </c>
      <c r="E14" s="25" t="s">
        <v>583</v>
      </c>
      <c r="F14" s="29" t="s">
        <v>232</v>
      </c>
      <c r="G14" s="14">
        <v>2207.21</v>
      </c>
      <c r="H14" s="18" t="s">
        <v>20</v>
      </c>
      <c r="I14" s="18" t="s">
        <v>19</v>
      </c>
      <c r="J14" s="18" t="s">
        <v>751</v>
      </c>
      <c r="K14" s="24" t="s">
        <v>561</v>
      </c>
      <c r="L14" s="14">
        <v>0</v>
      </c>
      <c r="M14" s="14">
        <v>212</v>
      </c>
      <c r="N14" s="25" t="s">
        <v>748</v>
      </c>
      <c r="O14" s="22">
        <f>G14</f>
        <v>2207.21</v>
      </c>
      <c r="P14" s="14">
        <v>204</v>
      </c>
      <c r="Q14" s="25" t="s">
        <v>752</v>
      </c>
      <c r="R14" s="21">
        <v>0</v>
      </c>
    </row>
  </sheetData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honeticPr fontId="17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AC16"/>
  <sheetViews>
    <sheetView workbookViewId="0">
      <selection sqref="A1:IV65536"/>
    </sheetView>
  </sheetViews>
  <sheetFormatPr defaultRowHeight="20.100000000000001" customHeight="1" x14ac:dyDescent="0.2"/>
  <cols>
    <col min="1" max="1" width="4.5703125" style="10" customWidth="1"/>
    <col min="2" max="2" width="9.7109375" style="6" customWidth="1"/>
    <col min="3" max="3" width="12.42578125" style="6" customWidth="1"/>
    <col min="4" max="4" width="10.85546875" style="6" customWidth="1"/>
    <col min="5" max="5" width="14.28515625" style="6" customWidth="1"/>
    <col min="6" max="6" width="20.140625" style="6" customWidth="1"/>
    <col min="7" max="7" width="12.42578125" style="6" customWidth="1"/>
    <col min="8" max="8" width="9.85546875" style="6" customWidth="1"/>
    <col min="9" max="9" width="15" style="6" customWidth="1"/>
    <col min="10" max="10" width="25.28515625" style="6" customWidth="1"/>
    <col min="11" max="11" width="13.28515625" style="6" customWidth="1"/>
    <col min="12" max="13" width="9.28515625" style="6" customWidth="1"/>
    <col min="14" max="14" width="10.42578125" style="6" customWidth="1"/>
    <col min="15" max="15" width="11.85546875" style="6" customWidth="1"/>
    <col min="16" max="16" width="11.28515625" style="6" customWidth="1"/>
    <col min="17" max="17" width="12.42578125" style="6" customWidth="1"/>
    <col min="18" max="18" width="8.710937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0.100000000000001" customHeight="1" x14ac:dyDescent="0.2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33" customHeight="1" x14ac:dyDescent="0.2">
      <c r="A10" s="27">
        <v>1</v>
      </c>
      <c r="B10" s="18">
        <v>32709</v>
      </c>
      <c r="C10" s="19" t="s">
        <v>48</v>
      </c>
      <c r="D10" s="18">
        <v>220902</v>
      </c>
      <c r="E10" s="19" t="s">
        <v>48</v>
      </c>
      <c r="F10" s="18" t="s">
        <v>66</v>
      </c>
      <c r="G10" s="20">
        <v>297.5</v>
      </c>
      <c r="H10" s="18" t="s">
        <v>20</v>
      </c>
      <c r="I10" s="18" t="s">
        <v>19</v>
      </c>
      <c r="J10" s="18" t="s">
        <v>67</v>
      </c>
      <c r="K10" s="19" t="s">
        <v>48</v>
      </c>
      <c r="L10" s="21">
        <v>0</v>
      </c>
      <c r="M10" s="21">
        <v>571</v>
      </c>
      <c r="N10" s="19" t="s">
        <v>52</v>
      </c>
      <c r="O10" s="22">
        <f>G10</f>
        <v>297.5</v>
      </c>
      <c r="P10" s="21">
        <v>3799</v>
      </c>
      <c r="Q10" s="23" t="s">
        <v>68</v>
      </c>
      <c r="R10" s="21">
        <v>0</v>
      </c>
      <c r="S10" s="2"/>
    </row>
    <row r="11" spans="1:29" ht="49.5" hidden="1" customHeight="1" x14ac:dyDescent="0.2">
      <c r="A11" s="14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ref="O11:O16" si="0">G11</f>
        <v>0</v>
      </c>
      <c r="P11" s="21"/>
      <c r="Q11" s="12"/>
      <c r="R11" s="21"/>
    </row>
    <row r="12" spans="1:29" ht="33" customHeight="1" x14ac:dyDescent="0.2">
      <c r="A12" s="14">
        <v>2</v>
      </c>
      <c r="B12" s="14">
        <v>35617</v>
      </c>
      <c r="C12" s="24" t="s">
        <v>69</v>
      </c>
      <c r="D12" s="14">
        <v>91614</v>
      </c>
      <c r="E12" s="24" t="s">
        <v>70</v>
      </c>
      <c r="F12" s="18" t="s">
        <v>71</v>
      </c>
      <c r="G12" s="14">
        <v>622.9</v>
      </c>
      <c r="H12" s="18" t="s">
        <v>20</v>
      </c>
      <c r="I12" s="18" t="s">
        <v>19</v>
      </c>
      <c r="J12" s="26" t="s">
        <v>72</v>
      </c>
      <c r="K12" s="24" t="s">
        <v>56</v>
      </c>
      <c r="L12" s="14">
        <v>0</v>
      </c>
      <c r="M12" s="25">
        <v>3064</v>
      </c>
      <c r="N12" s="24" t="s">
        <v>56</v>
      </c>
      <c r="O12" s="22">
        <f t="shared" si="0"/>
        <v>622.9</v>
      </c>
      <c r="P12" s="21">
        <v>3801</v>
      </c>
      <c r="Q12" s="24" t="s">
        <v>68</v>
      </c>
      <c r="R12" s="14">
        <v>0</v>
      </c>
    </row>
    <row r="13" spans="1:29" ht="28.5" customHeight="1" x14ac:dyDescent="0.2">
      <c r="A13" s="14">
        <v>3</v>
      </c>
      <c r="B13" s="14">
        <v>32878</v>
      </c>
      <c r="C13" s="24" t="s">
        <v>42</v>
      </c>
      <c r="D13" s="14">
        <v>2028055</v>
      </c>
      <c r="E13" s="24" t="s">
        <v>42</v>
      </c>
      <c r="F13" s="24" t="s">
        <v>73</v>
      </c>
      <c r="G13" s="14">
        <v>11469.98</v>
      </c>
      <c r="H13" s="18" t="s">
        <v>20</v>
      </c>
      <c r="I13" s="18" t="s">
        <v>19</v>
      </c>
      <c r="J13" s="24" t="s">
        <v>74</v>
      </c>
      <c r="K13" s="24" t="s">
        <v>42</v>
      </c>
      <c r="L13" s="14">
        <v>0</v>
      </c>
      <c r="M13" s="14">
        <v>569</v>
      </c>
      <c r="N13" s="24" t="s">
        <v>52</v>
      </c>
      <c r="O13" s="22">
        <f t="shared" si="0"/>
        <v>11469.98</v>
      </c>
      <c r="P13" s="14">
        <v>3800</v>
      </c>
      <c r="Q13" s="24" t="s">
        <v>68</v>
      </c>
      <c r="R13" s="14">
        <v>0</v>
      </c>
    </row>
    <row r="14" spans="1:29" ht="33.75" customHeight="1" x14ac:dyDescent="0.2">
      <c r="A14" s="15">
        <v>4</v>
      </c>
      <c r="B14" s="14">
        <v>32911</v>
      </c>
      <c r="C14" s="24" t="s">
        <v>42</v>
      </c>
      <c r="D14" s="14">
        <v>2028057</v>
      </c>
      <c r="E14" s="24" t="s">
        <v>42</v>
      </c>
      <c r="F14" s="24" t="s">
        <v>73</v>
      </c>
      <c r="G14" s="14">
        <v>2370</v>
      </c>
      <c r="H14" s="18" t="s">
        <v>20</v>
      </c>
      <c r="I14" s="18" t="s">
        <v>19</v>
      </c>
      <c r="J14" s="18" t="s">
        <v>75</v>
      </c>
      <c r="K14" s="24" t="s">
        <v>42</v>
      </c>
      <c r="L14" s="14">
        <v>0</v>
      </c>
      <c r="M14" s="14">
        <v>570</v>
      </c>
      <c r="N14" s="25" t="s">
        <v>52</v>
      </c>
      <c r="O14" s="22">
        <f t="shared" si="0"/>
        <v>2370</v>
      </c>
      <c r="P14" s="14">
        <v>3800</v>
      </c>
      <c r="Q14" s="24" t="s">
        <v>68</v>
      </c>
      <c r="R14" s="14">
        <v>0</v>
      </c>
    </row>
    <row r="15" spans="1:29" ht="30" customHeight="1" x14ac:dyDescent="0.2">
      <c r="A15" s="15">
        <v>5</v>
      </c>
      <c r="B15" s="14">
        <v>33093</v>
      </c>
      <c r="C15" s="24" t="s">
        <v>52</v>
      </c>
      <c r="D15" s="14">
        <v>124480</v>
      </c>
      <c r="E15" s="24" t="s">
        <v>49</v>
      </c>
      <c r="F15" s="18" t="s">
        <v>76</v>
      </c>
      <c r="G15" s="14">
        <v>6562.06</v>
      </c>
      <c r="H15" s="18" t="s">
        <v>20</v>
      </c>
      <c r="I15" s="18" t="s">
        <v>19</v>
      </c>
      <c r="J15" s="18" t="s">
        <v>77</v>
      </c>
      <c r="K15" s="24" t="s">
        <v>52</v>
      </c>
      <c r="L15" s="14">
        <v>0</v>
      </c>
      <c r="M15" s="14">
        <v>3072</v>
      </c>
      <c r="N15" s="25" t="s">
        <v>56</v>
      </c>
      <c r="O15" s="22">
        <f t="shared" si="0"/>
        <v>6562.06</v>
      </c>
      <c r="P15" s="14">
        <v>3829</v>
      </c>
      <c r="Q15" s="24" t="s">
        <v>68</v>
      </c>
      <c r="R15" s="14">
        <v>0</v>
      </c>
    </row>
    <row r="16" spans="1:29" ht="27.75" customHeight="1" x14ac:dyDescent="0.2">
      <c r="A16" s="15">
        <v>6</v>
      </c>
      <c r="B16" s="14">
        <v>33223</v>
      </c>
      <c r="C16" s="24" t="s">
        <v>52</v>
      </c>
      <c r="D16" s="14">
        <v>1186</v>
      </c>
      <c r="E16" s="24" t="s">
        <v>49</v>
      </c>
      <c r="F16" s="24" t="s">
        <v>78</v>
      </c>
      <c r="G16" s="14">
        <v>2089.64</v>
      </c>
      <c r="H16" s="18" t="s">
        <v>20</v>
      </c>
      <c r="I16" s="18" t="s">
        <v>19</v>
      </c>
      <c r="J16" s="24" t="s">
        <v>79</v>
      </c>
      <c r="K16" s="24" t="s">
        <v>80</v>
      </c>
      <c r="L16" s="14">
        <v>0</v>
      </c>
      <c r="M16" s="14">
        <v>3073</v>
      </c>
      <c r="N16" s="25" t="s">
        <v>56</v>
      </c>
      <c r="O16" s="22">
        <f t="shared" si="0"/>
        <v>2089.64</v>
      </c>
      <c r="P16" s="14">
        <v>3828</v>
      </c>
      <c r="Q16" s="24" t="s">
        <v>68</v>
      </c>
      <c r="R16" s="14">
        <v>0</v>
      </c>
    </row>
  </sheetData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2:AC11"/>
  <sheetViews>
    <sheetView workbookViewId="0">
      <selection activeCell="J25" sqref="J25"/>
    </sheetView>
  </sheetViews>
  <sheetFormatPr defaultRowHeight="12.75" x14ac:dyDescent="0.2"/>
  <cols>
    <col min="1" max="1" width="7.140625" style="10" customWidth="1"/>
    <col min="2" max="2" width="11.42578125" style="6" customWidth="1"/>
    <col min="3" max="3" width="12.42578125" style="6" customWidth="1"/>
    <col min="4" max="4" width="17.5703125" style="6" customWidth="1"/>
    <col min="5" max="5" width="14.28515625" style="6" customWidth="1"/>
    <col min="6" max="6" width="20.140625" style="6" customWidth="1"/>
    <col min="7" max="7" width="12.42578125" style="6" customWidth="1"/>
    <col min="8" max="8" width="9.85546875" style="6" customWidth="1"/>
    <col min="9" max="9" width="15" style="6" customWidth="1"/>
    <col min="10" max="10" width="24" style="6" customWidth="1"/>
    <col min="11" max="11" width="13.28515625" style="6" customWidth="1"/>
    <col min="12" max="13" width="9.28515625" style="6" customWidth="1"/>
    <col min="14" max="14" width="10.42578125" style="6" customWidth="1"/>
    <col min="15" max="15" width="11.85546875" style="6" customWidth="1"/>
    <col min="16" max="16" width="11.28515625" style="6" customWidth="1"/>
    <col min="17" max="17" width="12.42578125" style="6" customWidth="1"/>
    <col min="18" max="18" width="8.710937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6.25" customHeight="1" x14ac:dyDescent="0.2">
      <c r="A10" s="7">
        <v>1</v>
      </c>
      <c r="B10" s="18">
        <v>3176</v>
      </c>
      <c r="C10" s="19" t="s">
        <v>762</v>
      </c>
      <c r="D10" s="18">
        <v>118</v>
      </c>
      <c r="E10" s="19" t="s">
        <v>687</v>
      </c>
      <c r="F10" s="29" t="s">
        <v>651</v>
      </c>
      <c r="G10" s="20">
        <v>7777</v>
      </c>
      <c r="H10" s="18" t="s">
        <v>20</v>
      </c>
      <c r="I10" s="18" t="s">
        <v>19</v>
      </c>
      <c r="J10" s="42" t="s">
        <v>763</v>
      </c>
      <c r="K10" s="19" t="s">
        <v>700</v>
      </c>
      <c r="L10" s="21">
        <v>0</v>
      </c>
      <c r="M10" s="21">
        <v>214</v>
      </c>
      <c r="N10" s="19" t="s">
        <v>753</v>
      </c>
      <c r="O10" s="22">
        <f>G10</f>
        <v>7777</v>
      </c>
      <c r="P10" s="21">
        <v>211</v>
      </c>
      <c r="Q10" s="23" t="s">
        <v>753</v>
      </c>
      <c r="R10" s="21">
        <v>0</v>
      </c>
      <c r="S10" s="2"/>
    </row>
    <row r="11" spans="1:29" ht="49.5" hidden="1" customHeight="1" x14ac:dyDescent="0.2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</sheetData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2:AC15"/>
  <sheetViews>
    <sheetView workbookViewId="0">
      <selection activeCell="B24" sqref="B24"/>
    </sheetView>
  </sheetViews>
  <sheetFormatPr defaultRowHeight="12.75" x14ac:dyDescent="0.2"/>
  <cols>
    <col min="1" max="1" width="7.140625" style="10" customWidth="1"/>
    <col min="2" max="2" width="8.28515625" style="6" customWidth="1"/>
    <col min="3" max="3" width="11.5703125" style="6" customWidth="1"/>
    <col min="4" max="4" width="15.28515625" style="6" customWidth="1"/>
    <col min="5" max="5" width="14.28515625" style="6" customWidth="1"/>
    <col min="6" max="6" width="18.140625" style="6" customWidth="1"/>
    <col min="7" max="7" width="12.42578125" style="6" customWidth="1"/>
    <col min="8" max="8" width="9.85546875" style="6" customWidth="1"/>
    <col min="9" max="9" width="15" style="6" customWidth="1"/>
    <col min="10" max="10" width="24.42578125" style="6" customWidth="1"/>
    <col min="11" max="11" width="13.28515625" style="6" customWidth="1"/>
    <col min="12" max="13" width="9.28515625" style="6" customWidth="1"/>
    <col min="14" max="14" width="10.42578125" style="6" customWidth="1"/>
    <col min="15" max="15" width="11.85546875" style="6" customWidth="1"/>
    <col min="16" max="16" width="11.28515625" style="6" customWidth="1"/>
    <col min="17" max="17" width="12.42578125" style="6" customWidth="1"/>
    <col min="18" max="18" width="8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0.100000000000001" customHeight="1" x14ac:dyDescent="0.2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9.25" customHeight="1" x14ac:dyDescent="0.2">
      <c r="A10" s="7">
        <v>1</v>
      </c>
      <c r="B10" s="21">
        <v>3312</v>
      </c>
      <c r="C10" s="19" t="s">
        <v>708</v>
      </c>
      <c r="D10" s="18">
        <v>5910384</v>
      </c>
      <c r="E10" s="19" t="s">
        <v>762</v>
      </c>
      <c r="F10" s="29" t="s">
        <v>265</v>
      </c>
      <c r="G10" s="20">
        <v>4122.3100000000004</v>
      </c>
      <c r="H10" s="18" t="s">
        <v>20</v>
      </c>
      <c r="I10" s="18" t="s">
        <v>19</v>
      </c>
      <c r="J10" s="11" t="s">
        <v>764</v>
      </c>
      <c r="K10" s="19" t="s">
        <v>721</v>
      </c>
      <c r="L10" s="21">
        <v>0</v>
      </c>
      <c r="M10" s="21">
        <v>215</v>
      </c>
      <c r="N10" s="19" t="s">
        <v>752</v>
      </c>
      <c r="O10" s="22">
        <f t="shared" ref="O10:O15" si="0">G10</f>
        <v>4122.3100000000004</v>
      </c>
      <c r="P10" s="21">
        <v>215</v>
      </c>
      <c r="Q10" s="23" t="s">
        <v>765</v>
      </c>
      <c r="R10" s="21">
        <v>0</v>
      </c>
      <c r="S10" s="2"/>
    </row>
    <row r="11" spans="1:29" ht="49.5" hidden="1" customHeight="1" x14ac:dyDescent="0.2">
      <c r="A11" s="7"/>
      <c r="B11" s="14"/>
      <c r="C11" s="15"/>
      <c r="D11" s="15"/>
      <c r="E11" s="15"/>
      <c r="F11" s="29" t="s">
        <v>265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>
        <v>0</v>
      </c>
    </row>
    <row r="12" spans="1:29" ht="32.25" customHeight="1" x14ac:dyDescent="0.2">
      <c r="A12" s="7">
        <v>2</v>
      </c>
      <c r="B12" s="14">
        <v>1538</v>
      </c>
      <c r="C12" s="24" t="s">
        <v>602</v>
      </c>
      <c r="D12" s="14">
        <v>5904374</v>
      </c>
      <c r="E12" s="24" t="s">
        <v>586</v>
      </c>
      <c r="F12" s="29" t="s">
        <v>265</v>
      </c>
      <c r="G12" s="14">
        <v>5453.77</v>
      </c>
      <c r="H12" s="18" t="s">
        <v>20</v>
      </c>
      <c r="I12" s="18" t="s">
        <v>19</v>
      </c>
      <c r="J12" s="18" t="s">
        <v>766</v>
      </c>
      <c r="K12" s="24" t="s">
        <v>588</v>
      </c>
      <c r="L12" s="14">
        <v>0</v>
      </c>
      <c r="M12" s="14">
        <v>178</v>
      </c>
      <c r="N12" s="24" t="s">
        <v>700</v>
      </c>
      <c r="O12" s="22">
        <f t="shared" si="0"/>
        <v>5453.77</v>
      </c>
      <c r="P12" s="14">
        <v>215</v>
      </c>
      <c r="Q12" s="24" t="s">
        <v>765</v>
      </c>
      <c r="R12" s="21">
        <v>0</v>
      </c>
    </row>
    <row r="13" spans="1:29" ht="22.5" customHeight="1" x14ac:dyDescent="0.2">
      <c r="A13" s="7">
        <v>3</v>
      </c>
      <c r="B13" s="14">
        <v>4081</v>
      </c>
      <c r="C13" s="24" t="s">
        <v>752</v>
      </c>
      <c r="D13" s="14">
        <v>223010853</v>
      </c>
      <c r="E13" s="24" t="s">
        <v>708</v>
      </c>
      <c r="F13" s="30" t="s">
        <v>338</v>
      </c>
      <c r="G13" s="14">
        <v>124.66</v>
      </c>
      <c r="H13" s="18" t="s">
        <v>20</v>
      </c>
      <c r="I13" s="18" t="s">
        <v>19</v>
      </c>
      <c r="J13" s="18" t="s">
        <v>769</v>
      </c>
      <c r="K13" s="24" t="s">
        <v>752</v>
      </c>
      <c r="L13" s="14">
        <v>0</v>
      </c>
      <c r="M13" s="14">
        <v>221</v>
      </c>
      <c r="N13" s="24" t="s">
        <v>767</v>
      </c>
      <c r="O13" s="22">
        <f t="shared" si="0"/>
        <v>124.66</v>
      </c>
      <c r="P13" s="14">
        <v>217</v>
      </c>
      <c r="Q13" s="24" t="s">
        <v>765</v>
      </c>
      <c r="R13" s="21">
        <v>0</v>
      </c>
    </row>
    <row r="14" spans="1:29" ht="20.25" customHeight="1" x14ac:dyDescent="0.2">
      <c r="A14" s="13">
        <v>4</v>
      </c>
      <c r="B14" s="14">
        <v>4085</v>
      </c>
      <c r="C14" s="25" t="s">
        <v>752</v>
      </c>
      <c r="D14" s="14">
        <v>223010854</v>
      </c>
      <c r="E14" s="24" t="s">
        <v>768</v>
      </c>
      <c r="F14" s="30" t="s">
        <v>338</v>
      </c>
      <c r="G14" s="14">
        <v>123.51</v>
      </c>
      <c r="H14" s="18" t="s">
        <v>20</v>
      </c>
      <c r="I14" s="18" t="s">
        <v>19</v>
      </c>
      <c r="J14" s="18" t="s">
        <v>769</v>
      </c>
      <c r="K14" s="24" t="s">
        <v>752</v>
      </c>
      <c r="L14" s="14">
        <v>0</v>
      </c>
      <c r="M14" s="14">
        <v>220</v>
      </c>
      <c r="N14" s="25" t="s">
        <v>753</v>
      </c>
      <c r="O14" s="22">
        <f t="shared" si="0"/>
        <v>123.51</v>
      </c>
      <c r="P14" s="14">
        <v>217</v>
      </c>
      <c r="Q14" s="24" t="s">
        <v>765</v>
      </c>
      <c r="R14" s="14">
        <v>0</v>
      </c>
    </row>
    <row r="15" spans="1:29" ht="21" customHeight="1" x14ac:dyDescent="0.2">
      <c r="A15" s="13">
        <v>5</v>
      </c>
      <c r="B15" s="14">
        <v>40688</v>
      </c>
      <c r="C15" s="25" t="s">
        <v>572</v>
      </c>
      <c r="D15" s="14">
        <v>725</v>
      </c>
      <c r="E15" s="24" t="s">
        <v>770</v>
      </c>
      <c r="F15" s="24" t="s">
        <v>771</v>
      </c>
      <c r="G15" s="14">
        <v>8806</v>
      </c>
      <c r="H15" s="18" t="s">
        <v>20</v>
      </c>
      <c r="I15" s="18" t="s">
        <v>19</v>
      </c>
      <c r="J15" s="25" t="s">
        <v>772</v>
      </c>
      <c r="K15" s="24" t="s">
        <v>600</v>
      </c>
      <c r="L15" s="14">
        <v>0</v>
      </c>
      <c r="M15" s="14">
        <v>222</v>
      </c>
      <c r="N15" s="25" t="s">
        <v>765</v>
      </c>
      <c r="O15" s="14">
        <f t="shared" si="0"/>
        <v>8806</v>
      </c>
      <c r="P15" s="14">
        <v>218</v>
      </c>
      <c r="Q15" s="24" t="s">
        <v>765</v>
      </c>
      <c r="R15" s="14">
        <v>0</v>
      </c>
    </row>
  </sheetData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honeticPr fontId="17" type="noConversion"/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2:AC12"/>
  <sheetViews>
    <sheetView workbookViewId="0">
      <selection activeCell="F24" sqref="F24"/>
    </sheetView>
  </sheetViews>
  <sheetFormatPr defaultRowHeight="12.75" x14ac:dyDescent="0.2"/>
  <cols>
    <col min="1" max="1" width="7.140625" style="10" customWidth="1"/>
    <col min="2" max="2" width="11.42578125" style="6" customWidth="1"/>
    <col min="3" max="3" width="12.42578125" style="6" customWidth="1"/>
    <col min="4" max="4" width="17.5703125" style="6" customWidth="1"/>
    <col min="5" max="5" width="14.28515625" style="6" customWidth="1"/>
    <col min="6" max="6" width="20.140625" style="6" customWidth="1"/>
    <col min="7" max="7" width="12.42578125" style="6" customWidth="1"/>
    <col min="8" max="8" width="9.85546875" style="6" customWidth="1"/>
    <col min="9" max="9" width="15" style="6" customWidth="1"/>
    <col min="10" max="10" width="25.28515625" style="6" customWidth="1"/>
    <col min="11" max="11" width="13.28515625" style="6" customWidth="1"/>
    <col min="12" max="13" width="9.28515625" style="6" customWidth="1"/>
    <col min="14" max="14" width="10.42578125" style="6" customWidth="1"/>
    <col min="15" max="15" width="11.85546875" style="6" customWidth="1"/>
    <col min="16" max="16" width="11.28515625" style="6" customWidth="1"/>
    <col min="17" max="17" width="12.42578125" style="6" customWidth="1"/>
    <col min="18" max="18" width="8.710937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30" customHeight="1" x14ac:dyDescent="0.2">
      <c r="A10" s="7">
        <v>1</v>
      </c>
      <c r="B10" s="18">
        <v>898</v>
      </c>
      <c r="C10" s="19" t="s">
        <v>575</v>
      </c>
      <c r="D10" s="18">
        <v>2257</v>
      </c>
      <c r="E10" s="19" t="s">
        <v>575</v>
      </c>
      <c r="F10" s="29" t="s">
        <v>119</v>
      </c>
      <c r="G10" s="20">
        <v>1782.92</v>
      </c>
      <c r="H10" s="18" t="s">
        <v>20</v>
      </c>
      <c r="I10" s="18" t="s">
        <v>19</v>
      </c>
      <c r="J10" s="42" t="s">
        <v>755</v>
      </c>
      <c r="K10" s="19" t="s">
        <v>632</v>
      </c>
      <c r="L10" s="21">
        <v>0</v>
      </c>
      <c r="M10" s="21">
        <v>120</v>
      </c>
      <c r="N10" s="19" t="s">
        <v>582</v>
      </c>
      <c r="O10" s="22">
        <f>G10</f>
        <v>1782.92</v>
      </c>
      <c r="P10" s="43">
        <v>219</v>
      </c>
      <c r="Q10" s="21" t="s">
        <v>754</v>
      </c>
      <c r="R10" s="21">
        <v>0</v>
      </c>
      <c r="S10" s="2"/>
    </row>
    <row r="11" spans="1:29" ht="49.5" hidden="1" customHeight="1" x14ac:dyDescent="0.2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21"/>
      <c r="R11" s="21">
        <v>0</v>
      </c>
    </row>
    <row r="12" spans="1:29" ht="23.25" customHeight="1" x14ac:dyDescent="0.2">
      <c r="A12" s="7">
        <v>2</v>
      </c>
      <c r="B12" s="14">
        <v>4470</v>
      </c>
      <c r="C12" s="24" t="s">
        <v>765</v>
      </c>
      <c r="D12" s="15">
        <v>2323985</v>
      </c>
      <c r="E12" s="24" t="s">
        <v>627</v>
      </c>
      <c r="F12" s="29" t="s">
        <v>774</v>
      </c>
      <c r="G12" s="16">
        <v>4563.32</v>
      </c>
      <c r="H12" s="18" t="s">
        <v>20</v>
      </c>
      <c r="I12" s="18" t="s">
        <v>19</v>
      </c>
      <c r="J12" s="42" t="s">
        <v>775</v>
      </c>
      <c r="K12" s="24" t="s">
        <v>765</v>
      </c>
      <c r="L12" s="21">
        <v>0</v>
      </c>
      <c r="M12" s="14">
        <v>237</v>
      </c>
      <c r="N12" s="24" t="s">
        <v>765</v>
      </c>
      <c r="O12" s="22">
        <f>G12</f>
        <v>4563.32</v>
      </c>
      <c r="P12" s="14">
        <v>220</v>
      </c>
      <c r="Q12" s="21" t="s">
        <v>754</v>
      </c>
      <c r="R12" s="21">
        <v>0</v>
      </c>
    </row>
  </sheetData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2:AC23"/>
  <sheetViews>
    <sheetView topLeftCell="A4" workbookViewId="0">
      <selection activeCell="A4" sqref="A1:IV65536"/>
    </sheetView>
  </sheetViews>
  <sheetFormatPr defaultRowHeight="12.75" x14ac:dyDescent="0.2"/>
  <cols>
    <col min="1" max="1" width="7.140625" style="10" customWidth="1"/>
    <col min="2" max="2" width="11.42578125" style="6" customWidth="1"/>
    <col min="3" max="3" width="12.42578125" style="6" customWidth="1"/>
    <col min="4" max="4" width="17.5703125" style="6" customWidth="1"/>
    <col min="5" max="5" width="14.28515625" style="6" customWidth="1"/>
    <col min="6" max="6" width="20.140625" style="6" customWidth="1"/>
    <col min="7" max="7" width="12.42578125" style="6" customWidth="1"/>
    <col min="8" max="8" width="9.85546875" style="6" customWidth="1"/>
    <col min="9" max="9" width="15" style="6" customWidth="1"/>
    <col min="10" max="10" width="34" style="6" customWidth="1"/>
    <col min="11" max="11" width="13.28515625" style="6" customWidth="1"/>
    <col min="12" max="13" width="9.28515625" style="6" customWidth="1"/>
    <col min="14" max="14" width="10.42578125" style="6" customWidth="1"/>
    <col min="15" max="15" width="11.85546875" style="6" customWidth="1"/>
    <col min="16" max="16" width="11.28515625" style="6" customWidth="1"/>
    <col min="17" max="17" width="12.42578125" style="6" customWidth="1"/>
    <col min="18" max="18" width="8.710937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2.5" customHeight="1" x14ac:dyDescent="0.2">
      <c r="A10" s="7">
        <v>1</v>
      </c>
      <c r="B10" s="18">
        <v>1155</v>
      </c>
      <c r="C10" s="19" t="s">
        <v>632</v>
      </c>
      <c r="D10" s="18">
        <v>127781</v>
      </c>
      <c r="E10" s="19" t="s">
        <v>632</v>
      </c>
      <c r="F10" s="29" t="s">
        <v>148</v>
      </c>
      <c r="G10" s="20">
        <v>2888.56</v>
      </c>
      <c r="H10" s="18" t="s">
        <v>20</v>
      </c>
      <c r="I10" s="18" t="s">
        <v>19</v>
      </c>
      <c r="J10" s="42" t="s">
        <v>781</v>
      </c>
      <c r="K10" s="19" t="s">
        <v>757</v>
      </c>
      <c r="L10" s="21">
        <v>0</v>
      </c>
      <c r="M10" s="21">
        <v>205</v>
      </c>
      <c r="N10" s="19" t="s">
        <v>727</v>
      </c>
      <c r="O10" s="22">
        <v>2888.56</v>
      </c>
      <c r="P10" s="43">
        <v>247</v>
      </c>
      <c r="Q10" s="18" t="s">
        <v>756</v>
      </c>
      <c r="R10" s="21">
        <v>0</v>
      </c>
      <c r="S10" s="2"/>
    </row>
    <row r="11" spans="1:29" ht="4.5" hidden="1" customHeight="1" x14ac:dyDescent="0.2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ref="O11:O23" si="0">G11</f>
        <v>0</v>
      </c>
      <c r="P11" s="14"/>
      <c r="Q11" s="18"/>
      <c r="R11" s="21">
        <v>0</v>
      </c>
    </row>
    <row r="12" spans="1:29" ht="23.25" customHeight="1" x14ac:dyDescent="0.2">
      <c r="A12" s="7">
        <v>2</v>
      </c>
      <c r="B12" s="14">
        <v>1348</v>
      </c>
      <c r="C12" s="24" t="s">
        <v>582</v>
      </c>
      <c r="D12" s="15">
        <v>9695</v>
      </c>
      <c r="E12" s="24" t="s">
        <v>672</v>
      </c>
      <c r="F12" s="29" t="s">
        <v>248</v>
      </c>
      <c r="G12" s="16">
        <v>235.6</v>
      </c>
      <c r="H12" s="18" t="s">
        <v>20</v>
      </c>
      <c r="I12" s="18" t="s">
        <v>19</v>
      </c>
      <c r="J12" s="42" t="s">
        <v>758</v>
      </c>
      <c r="K12" s="24" t="s">
        <v>619</v>
      </c>
      <c r="L12" s="21">
        <v>0</v>
      </c>
      <c r="M12" s="14">
        <v>198</v>
      </c>
      <c r="N12" s="24" t="s">
        <v>708</v>
      </c>
      <c r="O12" s="22">
        <f t="shared" si="0"/>
        <v>235.6</v>
      </c>
      <c r="P12" s="14">
        <v>250</v>
      </c>
      <c r="Q12" s="18" t="s">
        <v>756</v>
      </c>
      <c r="R12" s="21">
        <v>0</v>
      </c>
    </row>
    <row r="13" spans="1:29" ht="29.25" customHeight="1" x14ac:dyDescent="0.2">
      <c r="A13" s="13">
        <v>3</v>
      </c>
      <c r="B13" s="14">
        <v>1347</v>
      </c>
      <c r="C13" s="24" t="s">
        <v>582</v>
      </c>
      <c r="D13" s="14">
        <v>9687</v>
      </c>
      <c r="E13" s="24" t="s">
        <v>672</v>
      </c>
      <c r="F13" s="29" t="s">
        <v>248</v>
      </c>
      <c r="G13" s="14">
        <v>357</v>
      </c>
      <c r="H13" s="18" t="s">
        <v>20</v>
      </c>
      <c r="I13" s="18" t="s">
        <v>19</v>
      </c>
      <c r="J13" s="18" t="s">
        <v>759</v>
      </c>
      <c r="K13" s="24" t="s">
        <v>619</v>
      </c>
      <c r="L13" s="14">
        <v>0</v>
      </c>
      <c r="M13" s="14">
        <v>199</v>
      </c>
      <c r="N13" s="25" t="s">
        <v>708</v>
      </c>
      <c r="O13" s="22">
        <f t="shared" si="0"/>
        <v>357</v>
      </c>
      <c r="P13" s="14">
        <v>250</v>
      </c>
      <c r="Q13" s="18" t="s">
        <v>756</v>
      </c>
      <c r="R13" s="21">
        <v>0</v>
      </c>
    </row>
    <row r="14" spans="1:29" ht="30" customHeight="1" x14ac:dyDescent="0.2">
      <c r="A14" s="13">
        <v>4</v>
      </c>
      <c r="B14" s="14">
        <v>1148</v>
      </c>
      <c r="C14" s="24" t="s">
        <v>632</v>
      </c>
      <c r="D14" s="14">
        <v>2028659</v>
      </c>
      <c r="E14" s="24" t="s">
        <v>632</v>
      </c>
      <c r="F14" s="29" t="s">
        <v>322</v>
      </c>
      <c r="G14" s="14">
        <v>1664.75</v>
      </c>
      <c r="H14" s="18" t="s">
        <v>20</v>
      </c>
      <c r="I14" s="18" t="s">
        <v>19</v>
      </c>
      <c r="J14" s="18" t="s">
        <v>760</v>
      </c>
      <c r="K14" s="24" t="s">
        <v>591</v>
      </c>
      <c r="L14" s="14">
        <v>0</v>
      </c>
      <c r="M14" s="14">
        <v>172</v>
      </c>
      <c r="N14" s="25" t="s">
        <v>680</v>
      </c>
      <c r="O14" s="22">
        <f t="shared" si="0"/>
        <v>1664.75</v>
      </c>
      <c r="P14" s="14">
        <v>251</v>
      </c>
      <c r="Q14" s="18" t="s">
        <v>756</v>
      </c>
      <c r="R14" s="21">
        <v>0</v>
      </c>
    </row>
    <row r="15" spans="1:29" ht="29.25" customHeight="1" x14ac:dyDescent="0.2">
      <c r="A15" s="13">
        <v>5</v>
      </c>
      <c r="B15" s="14">
        <v>1357</v>
      </c>
      <c r="C15" s="24" t="s">
        <v>582</v>
      </c>
      <c r="D15" s="24">
        <v>2028679</v>
      </c>
      <c r="E15" s="24" t="s">
        <v>582</v>
      </c>
      <c r="F15" s="24" t="s">
        <v>322</v>
      </c>
      <c r="G15" s="14">
        <v>2216.9899999999998</v>
      </c>
      <c r="H15" s="18" t="s">
        <v>20</v>
      </c>
      <c r="I15" s="18" t="s">
        <v>19</v>
      </c>
      <c r="J15" s="18" t="s">
        <v>761</v>
      </c>
      <c r="K15" s="24" t="s">
        <v>588</v>
      </c>
      <c r="L15" s="14">
        <v>0</v>
      </c>
      <c r="M15" s="14">
        <v>171</v>
      </c>
      <c r="N15" s="25" t="s">
        <v>680</v>
      </c>
      <c r="O15" s="22">
        <f t="shared" si="0"/>
        <v>2216.9899999999998</v>
      </c>
      <c r="P15" s="14">
        <v>251</v>
      </c>
      <c r="Q15" s="18" t="s">
        <v>756</v>
      </c>
      <c r="R15" s="14">
        <v>0</v>
      </c>
    </row>
    <row r="16" spans="1:29" ht="22.5" customHeight="1" x14ac:dyDescent="0.2">
      <c r="A16" s="13">
        <v>6</v>
      </c>
      <c r="B16" s="14">
        <v>1325</v>
      </c>
      <c r="C16" s="24" t="s">
        <v>582</v>
      </c>
      <c r="D16" s="14">
        <v>13731445</v>
      </c>
      <c r="E16" s="24" t="s">
        <v>596</v>
      </c>
      <c r="F16" s="24" t="s">
        <v>294</v>
      </c>
      <c r="G16" s="14">
        <v>742.56</v>
      </c>
      <c r="H16" s="18" t="s">
        <v>20</v>
      </c>
      <c r="I16" s="18" t="s">
        <v>19</v>
      </c>
      <c r="J16" s="18" t="s">
        <v>778</v>
      </c>
      <c r="K16" s="24" t="s">
        <v>602</v>
      </c>
      <c r="L16" s="14">
        <v>0</v>
      </c>
      <c r="M16" s="14">
        <v>170</v>
      </c>
      <c r="N16" s="25" t="s">
        <v>680</v>
      </c>
      <c r="O16" s="22">
        <f t="shared" si="0"/>
        <v>742.56</v>
      </c>
      <c r="P16" s="14">
        <v>248</v>
      </c>
      <c r="Q16" s="18" t="s">
        <v>756</v>
      </c>
      <c r="R16" s="14">
        <v>0</v>
      </c>
    </row>
    <row r="17" spans="1:18" ht="27.75" customHeight="1" x14ac:dyDescent="0.2">
      <c r="A17" s="13">
        <v>7</v>
      </c>
      <c r="B17" s="14">
        <v>1323</v>
      </c>
      <c r="C17" s="24" t="s">
        <v>582</v>
      </c>
      <c r="D17" s="14">
        <v>13731448</v>
      </c>
      <c r="E17" s="24" t="s">
        <v>596</v>
      </c>
      <c r="F17" s="24" t="s">
        <v>294</v>
      </c>
      <c r="G17" s="14">
        <v>190.4</v>
      </c>
      <c r="H17" s="18" t="s">
        <v>20</v>
      </c>
      <c r="I17" s="18" t="s">
        <v>19</v>
      </c>
      <c r="J17" s="18" t="s">
        <v>779</v>
      </c>
      <c r="K17" s="24" t="s">
        <v>582</v>
      </c>
      <c r="L17" s="14">
        <v>0</v>
      </c>
      <c r="M17" s="14">
        <v>169</v>
      </c>
      <c r="N17" s="25" t="s">
        <v>680</v>
      </c>
      <c r="O17" s="22">
        <f t="shared" si="0"/>
        <v>190.4</v>
      </c>
      <c r="P17" s="14">
        <v>248</v>
      </c>
      <c r="Q17" s="18" t="s">
        <v>756</v>
      </c>
      <c r="R17" s="14">
        <v>0</v>
      </c>
    </row>
    <row r="18" spans="1:18" ht="22.5" customHeight="1" x14ac:dyDescent="0.2">
      <c r="A18" s="13">
        <v>8</v>
      </c>
      <c r="B18" s="14">
        <v>1324</v>
      </c>
      <c r="C18" s="24" t="s">
        <v>582</v>
      </c>
      <c r="D18" s="14">
        <v>13731443</v>
      </c>
      <c r="E18" s="24" t="s">
        <v>596</v>
      </c>
      <c r="F18" s="24" t="s">
        <v>294</v>
      </c>
      <c r="G18" s="14">
        <v>171.36</v>
      </c>
      <c r="H18" s="18" t="s">
        <v>20</v>
      </c>
      <c r="I18" s="18" t="s">
        <v>19</v>
      </c>
      <c r="J18" s="24" t="s">
        <v>780</v>
      </c>
      <c r="K18" s="24" t="s">
        <v>588</v>
      </c>
      <c r="L18" s="14">
        <v>0</v>
      </c>
      <c r="M18" s="14">
        <v>168</v>
      </c>
      <c r="N18" s="25" t="s">
        <v>680</v>
      </c>
      <c r="O18" s="22">
        <f t="shared" si="0"/>
        <v>171.36</v>
      </c>
      <c r="P18" s="14">
        <v>248</v>
      </c>
      <c r="Q18" s="18" t="s">
        <v>756</v>
      </c>
      <c r="R18" s="14">
        <v>0</v>
      </c>
    </row>
    <row r="19" spans="1:18" ht="24.75" customHeight="1" x14ac:dyDescent="0.2">
      <c r="A19" s="13">
        <v>9</v>
      </c>
      <c r="B19" s="14">
        <v>1630</v>
      </c>
      <c r="C19" s="24" t="s">
        <v>588</v>
      </c>
      <c r="D19" s="14">
        <v>2297</v>
      </c>
      <c r="E19" s="24" t="s">
        <v>582</v>
      </c>
      <c r="F19" s="24" t="s">
        <v>119</v>
      </c>
      <c r="G19" s="14">
        <v>1391.92</v>
      </c>
      <c r="H19" s="24" t="s">
        <v>20</v>
      </c>
      <c r="I19" s="25" t="s">
        <v>19</v>
      </c>
      <c r="J19" s="24" t="s">
        <v>773</v>
      </c>
      <c r="K19" s="24" t="s">
        <v>591</v>
      </c>
      <c r="L19" s="14">
        <v>0</v>
      </c>
      <c r="M19" s="14">
        <v>217</v>
      </c>
      <c r="N19" s="25" t="s">
        <v>752</v>
      </c>
      <c r="O19" s="14">
        <f t="shared" si="0"/>
        <v>1391.92</v>
      </c>
      <c r="P19" s="14">
        <v>249</v>
      </c>
      <c r="Q19" s="18" t="s">
        <v>756</v>
      </c>
      <c r="R19" s="14">
        <v>0</v>
      </c>
    </row>
    <row r="20" spans="1:18" ht="20.25" customHeight="1" x14ac:dyDescent="0.2">
      <c r="A20" s="13">
        <v>10</v>
      </c>
      <c r="B20" s="14">
        <v>4106</v>
      </c>
      <c r="C20" s="24" t="s">
        <v>752</v>
      </c>
      <c r="D20" s="14">
        <v>70096091</v>
      </c>
      <c r="E20" s="24" t="s">
        <v>700</v>
      </c>
      <c r="F20" s="24" t="s">
        <v>217</v>
      </c>
      <c r="G20" s="14">
        <v>35667.040000000001</v>
      </c>
      <c r="H20" s="24" t="s">
        <v>20</v>
      </c>
      <c r="I20" s="25" t="s">
        <v>19</v>
      </c>
      <c r="J20" s="24" t="s">
        <v>776</v>
      </c>
      <c r="K20" s="24" t="s">
        <v>753</v>
      </c>
      <c r="L20" s="14">
        <v>0</v>
      </c>
      <c r="M20" s="14">
        <v>231</v>
      </c>
      <c r="N20" s="25" t="s">
        <v>765</v>
      </c>
      <c r="O20" s="14">
        <f t="shared" si="0"/>
        <v>35667.040000000001</v>
      </c>
      <c r="P20" s="14">
        <v>246</v>
      </c>
      <c r="Q20" s="18" t="s">
        <v>756</v>
      </c>
      <c r="R20" s="14">
        <v>0</v>
      </c>
    </row>
    <row r="21" spans="1:18" ht="22.5" customHeight="1" x14ac:dyDescent="0.2">
      <c r="A21" s="13">
        <v>11</v>
      </c>
      <c r="B21" s="14">
        <v>4105</v>
      </c>
      <c r="C21" s="24" t="s">
        <v>752</v>
      </c>
      <c r="D21" s="14">
        <v>70094168</v>
      </c>
      <c r="E21" s="24" t="s">
        <v>777</v>
      </c>
      <c r="F21" s="24" t="s">
        <v>217</v>
      </c>
      <c r="G21" s="14">
        <v>-35677.040000000001</v>
      </c>
      <c r="H21" s="24" t="s">
        <v>20</v>
      </c>
      <c r="I21" s="25" t="s">
        <v>19</v>
      </c>
      <c r="J21" s="24" t="s">
        <v>776</v>
      </c>
      <c r="K21" s="24" t="s">
        <v>753</v>
      </c>
      <c r="L21" s="14">
        <v>0</v>
      </c>
      <c r="M21" s="14">
        <v>230</v>
      </c>
      <c r="N21" s="25" t="s">
        <v>765</v>
      </c>
      <c r="O21" s="14">
        <f t="shared" si="0"/>
        <v>-35677.040000000001</v>
      </c>
      <c r="P21" s="14">
        <v>246</v>
      </c>
      <c r="Q21" s="18" t="s">
        <v>756</v>
      </c>
      <c r="R21" s="14">
        <v>0</v>
      </c>
    </row>
    <row r="22" spans="1:18" ht="21" customHeight="1" x14ac:dyDescent="0.2">
      <c r="A22" s="13">
        <v>12</v>
      </c>
      <c r="B22" s="14">
        <v>4104</v>
      </c>
      <c r="C22" s="24" t="s">
        <v>752</v>
      </c>
      <c r="D22" s="14">
        <v>70091619</v>
      </c>
      <c r="E22" s="24" t="s">
        <v>680</v>
      </c>
      <c r="F22" s="24" t="s">
        <v>217</v>
      </c>
      <c r="G22" s="14">
        <v>35667.040000000001</v>
      </c>
      <c r="H22" s="24" t="s">
        <v>20</v>
      </c>
      <c r="I22" s="25" t="s">
        <v>19</v>
      </c>
      <c r="J22" s="24" t="s">
        <v>776</v>
      </c>
      <c r="K22" s="24" t="s">
        <v>753</v>
      </c>
      <c r="L22" s="14">
        <v>0</v>
      </c>
      <c r="M22" s="14">
        <v>227</v>
      </c>
      <c r="N22" s="25" t="s">
        <v>765</v>
      </c>
      <c r="O22" s="14">
        <f t="shared" si="0"/>
        <v>35667.040000000001</v>
      </c>
      <c r="P22" s="14">
        <v>246</v>
      </c>
      <c r="Q22" s="18" t="s">
        <v>756</v>
      </c>
      <c r="R22" s="14">
        <v>0</v>
      </c>
    </row>
    <row r="23" spans="1:18" ht="22.5" customHeight="1" x14ac:dyDescent="0.2">
      <c r="A23" s="13">
        <v>13</v>
      </c>
      <c r="B23" s="14">
        <v>4219</v>
      </c>
      <c r="C23" s="25" t="s">
        <v>752</v>
      </c>
      <c r="D23" s="14">
        <v>97796</v>
      </c>
      <c r="E23" s="24" t="s">
        <v>782</v>
      </c>
      <c r="F23" s="24" t="s">
        <v>71</v>
      </c>
      <c r="G23" s="14">
        <v>734.26</v>
      </c>
      <c r="H23" s="24" t="s">
        <v>20</v>
      </c>
      <c r="I23" s="25" t="s">
        <v>19</v>
      </c>
      <c r="J23" s="25" t="s">
        <v>783</v>
      </c>
      <c r="K23" s="25" t="s">
        <v>765</v>
      </c>
      <c r="L23" s="14">
        <v>0</v>
      </c>
      <c r="M23" s="14">
        <v>240</v>
      </c>
      <c r="N23" s="25" t="s">
        <v>765</v>
      </c>
      <c r="O23" s="14">
        <f t="shared" si="0"/>
        <v>734.26</v>
      </c>
      <c r="P23" s="14">
        <v>245</v>
      </c>
      <c r="Q23" s="24" t="s">
        <v>756</v>
      </c>
      <c r="R23" s="14">
        <v>0</v>
      </c>
    </row>
  </sheetData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honeticPr fontId="18" type="noConversion"/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A2:AC14"/>
  <sheetViews>
    <sheetView workbookViewId="0">
      <selection activeCell="J23" sqref="J23"/>
    </sheetView>
  </sheetViews>
  <sheetFormatPr defaultRowHeight="12.75" x14ac:dyDescent="0.2"/>
  <cols>
    <col min="1" max="1" width="7.140625" style="10" customWidth="1"/>
    <col min="2" max="2" width="8.28515625" style="6" customWidth="1"/>
    <col min="3" max="3" width="11.5703125" style="6" customWidth="1"/>
    <col min="4" max="4" width="15.28515625" style="6" customWidth="1"/>
    <col min="5" max="5" width="14.28515625" style="6" customWidth="1"/>
    <col min="6" max="6" width="18.140625" style="6" customWidth="1"/>
    <col min="7" max="7" width="12.42578125" style="6" customWidth="1"/>
    <col min="8" max="8" width="9.85546875" style="6" customWidth="1"/>
    <col min="9" max="9" width="15" style="6" customWidth="1"/>
    <col min="10" max="10" width="24.42578125" style="6" customWidth="1"/>
    <col min="11" max="11" width="13.28515625" style="6" customWidth="1"/>
    <col min="12" max="13" width="9.28515625" style="6" customWidth="1"/>
    <col min="14" max="14" width="10.42578125" style="6" customWidth="1"/>
    <col min="15" max="15" width="11.85546875" style="6" customWidth="1"/>
    <col min="16" max="16" width="11.28515625" style="6" customWidth="1"/>
    <col min="17" max="17" width="12.42578125" style="6" customWidth="1"/>
    <col min="18" max="18" width="8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0.100000000000001" customHeight="1" x14ac:dyDescent="0.2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9.25" customHeight="1" x14ac:dyDescent="0.2">
      <c r="A10" s="7">
        <v>1</v>
      </c>
      <c r="B10" s="21">
        <v>1904</v>
      </c>
      <c r="C10" s="19" t="s">
        <v>784</v>
      </c>
      <c r="D10" s="18">
        <v>230900004</v>
      </c>
      <c r="E10" s="19" t="s">
        <v>561</v>
      </c>
      <c r="F10" s="29" t="s">
        <v>785</v>
      </c>
      <c r="G10" s="20">
        <v>32821.43</v>
      </c>
      <c r="H10" s="18" t="s">
        <v>20</v>
      </c>
      <c r="I10" s="18" t="s">
        <v>19</v>
      </c>
      <c r="J10" s="11" t="s">
        <v>811</v>
      </c>
      <c r="K10" s="19" t="s">
        <v>784</v>
      </c>
      <c r="L10" s="21">
        <v>0</v>
      </c>
      <c r="M10" s="21">
        <v>253</v>
      </c>
      <c r="N10" s="19" t="s">
        <v>787</v>
      </c>
      <c r="O10" s="22">
        <f>G10</f>
        <v>32821.43</v>
      </c>
      <c r="P10" s="21">
        <v>260</v>
      </c>
      <c r="Q10" s="23" t="s">
        <v>807</v>
      </c>
      <c r="R10" s="21">
        <v>0</v>
      </c>
      <c r="S10" s="2"/>
    </row>
    <row r="11" spans="1:29" ht="49.5" hidden="1" customHeight="1" x14ac:dyDescent="0.2">
      <c r="A11" s="7"/>
      <c r="B11" s="14"/>
      <c r="C11" s="15"/>
      <c r="D11" s="15"/>
      <c r="E11" s="15"/>
      <c r="F11" s="29" t="s">
        <v>785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29" ht="32.25" customHeight="1" x14ac:dyDescent="0.2">
      <c r="A12" s="7">
        <v>2</v>
      </c>
      <c r="B12" s="14">
        <v>2891</v>
      </c>
      <c r="C12" s="24" t="s">
        <v>789</v>
      </c>
      <c r="D12" s="14">
        <v>230900011</v>
      </c>
      <c r="E12" s="24" t="s">
        <v>790</v>
      </c>
      <c r="F12" s="29" t="s">
        <v>785</v>
      </c>
      <c r="G12" s="14">
        <v>-32821.43</v>
      </c>
      <c r="H12" s="18" t="s">
        <v>20</v>
      </c>
      <c r="I12" s="18" t="s">
        <v>19</v>
      </c>
      <c r="J12" s="18" t="s">
        <v>791</v>
      </c>
      <c r="K12" s="24" t="s">
        <v>789</v>
      </c>
      <c r="L12" s="14">
        <v>0</v>
      </c>
      <c r="M12" s="14">
        <v>255</v>
      </c>
      <c r="N12" s="24" t="s">
        <v>787</v>
      </c>
      <c r="O12" s="22">
        <f>G12</f>
        <v>-32821.43</v>
      </c>
      <c r="P12" s="14">
        <v>260</v>
      </c>
      <c r="Q12" s="24" t="s">
        <v>807</v>
      </c>
      <c r="R12" s="21">
        <v>0</v>
      </c>
    </row>
    <row r="13" spans="1:29" ht="24" customHeight="1" x14ac:dyDescent="0.2">
      <c r="A13" s="7">
        <v>3</v>
      </c>
      <c r="B13" s="14">
        <v>2460</v>
      </c>
      <c r="C13" s="24" t="s">
        <v>790</v>
      </c>
      <c r="D13" s="14">
        <v>230900009</v>
      </c>
      <c r="E13" s="24" t="s">
        <v>792</v>
      </c>
      <c r="F13" s="29" t="s">
        <v>785</v>
      </c>
      <c r="G13" s="14">
        <v>27581.03</v>
      </c>
      <c r="H13" s="18" t="s">
        <v>20</v>
      </c>
      <c r="I13" s="18" t="s">
        <v>19</v>
      </c>
      <c r="J13" s="18" t="s">
        <v>786</v>
      </c>
      <c r="K13" s="24" t="s">
        <v>789</v>
      </c>
      <c r="L13" s="14">
        <v>0</v>
      </c>
      <c r="M13" s="14">
        <v>254</v>
      </c>
      <c r="N13" s="24" t="s">
        <v>789</v>
      </c>
      <c r="O13" s="22">
        <f>G13</f>
        <v>27581.03</v>
      </c>
      <c r="P13" s="14">
        <v>260</v>
      </c>
      <c r="Q13" s="24" t="s">
        <v>807</v>
      </c>
      <c r="R13" s="21">
        <v>0</v>
      </c>
    </row>
    <row r="14" spans="1:29" ht="20.25" customHeight="1" x14ac:dyDescent="0.2">
      <c r="A14" s="13">
        <v>4</v>
      </c>
      <c r="B14" s="14">
        <v>1558</v>
      </c>
      <c r="C14" s="24" t="s">
        <v>561</v>
      </c>
      <c r="D14" s="14">
        <v>10933283</v>
      </c>
      <c r="E14" s="24" t="s">
        <v>561</v>
      </c>
      <c r="F14" s="30" t="s">
        <v>623</v>
      </c>
      <c r="G14" s="14">
        <v>531.48</v>
      </c>
      <c r="H14" s="18" t="s">
        <v>20</v>
      </c>
      <c r="I14" s="18" t="s">
        <v>19</v>
      </c>
      <c r="J14" s="18" t="s">
        <v>624</v>
      </c>
      <c r="K14" s="24" t="s">
        <v>793</v>
      </c>
      <c r="L14" s="14">
        <v>0</v>
      </c>
      <c r="M14" s="14">
        <v>177</v>
      </c>
      <c r="N14" s="25" t="s">
        <v>762</v>
      </c>
      <c r="O14" s="22">
        <f>G14</f>
        <v>531.48</v>
      </c>
      <c r="P14" s="14">
        <v>259</v>
      </c>
      <c r="Q14" s="24" t="s">
        <v>807</v>
      </c>
      <c r="R14" s="14">
        <v>0</v>
      </c>
    </row>
  </sheetData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dimension ref="A2:AC13"/>
  <sheetViews>
    <sheetView workbookViewId="0">
      <selection activeCell="G27" sqref="G27"/>
    </sheetView>
  </sheetViews>
  <sheetFormatPr defaultRowHeight="12.75" x14ac:dyDescent="0.2"/>
  <cols>
    <col min="1" max="1" width="7.140625" style="10" customWidth="1"/>
    <col min="2" max="2" width="10.42578125" style="6" customWidth="1"/>
    <col min="3" max="3" width="12.42578125" style="6" customWidth="1"/>
    <col min="4" max="4" width="17.5703125" style="6" customWidth="1"/>
    <col min="5" max="5" width="14.28515625" style="6" customWidth="1"/>
    <col min="6" max="6" width="20.140625" style="6" customWidth="1"/>
    <col min="7" max="7" width="12.42578125" style="6" customWidth="1"/>
    <col min="8" max="8" width="9.85546875" style="6" customWidth="1"/>
    <col min="9" max="9" width="15" style="6" customWidth="1"/>
    <col min="10" max="10" width="25.28515625" style="6" customWidth="1"/>
    <col min="11" max="11" width="13.28515625" style="6" customWidth="1"/>
    <col min="12" max="13" width="9.28515625" style="6" customWidth="1"/>
    <col min="14" max="14" width="10.42578125" style="6" customWidth="1"/>
    <col min="15" max="15" width="11.85546875" style="6" customWidth="1"/>
    <col min="16" max="16" width="11.28515625" style="6" customWidth="1"/>
    <col min="17" max="17" width="12.42578125" style="6" customWidth="1"/>
    <col min="18" max="18" width="8.710937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37.5" customHeight="1" x14ac:dyDescent="0.2">
      <c r="A10" s="7">
        <v>1</v>
      </c>
      <c r="B10" s="18">
        <v>4650</v>
      </c>
      <c r="C10" s="19" t="s">
        <v>788</v>
      </c>
      <c r="D10" s="18">
        <v>15</v>
      </c>
      <c r="E10" s="19" t="s">
        <v>794</v>
      </c>
      <c r="F10" s="29" t="s">
        <v>795</v>
      </c>
      <c r="G10" s="20" t="s">
        <v>788</v>
      </c>
      <c r="H10" s="18" t="s">
        <v>20</v>
      </c>
      <c r="I10" s="18" t="s">
        <v>19</v>
      </c>
      <c r="J10" s="42" t="s">
        <v>796</v>
      </c>
      <c r="K10" s="19" t="s">
        <v>794</v>
      </c>
      <c r="L10" s="21">
        <v>0</v>
      </c>
      <c r="M10" s="21">
        <v>258</v>
      </c>
      <c r="N10" s="19" t="s">
        <v>788</v>
      </c>
      <c r="O10" s="22" t="str">
        <f>G10</f>
        <v>13.02.23</v>
      </c>
      <c r="P10" s="21">
        <v>267</v>
      </c>
      <c r="Q10" s="23" t="s">
        <v>804</v>
      </c>
      <c r="R10" s="21">
        <v>0</v>
      </c>
      <c r="S10" s="2"/>
    </row>
    <row r="11" spans="1:29" ht="49.5" hidden="1" customHeight="1" x14ac:dyDescent="0.2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29" ht="23.25" customHeight="1" x14ac:dyDescent="0.2">
      <c r="A12" s="7">
        <v>2</v>
      </c>
      <c r="B12" s="14">
        <v>4556</v>
      </c>
      <c r="C12" s="24" t="s">
        <v>794</v>
      </c>
      <c r="D12" s="15">
        <v>23000751</v>
      </c>
      <c r="E12" s="24" t="s">
        <v>797</v>
      </c>
      <c r="F12" s="29" t="s">
        <v>317</v>
      </c>
      <c r="G12" s="16">
        <v>2905.58</v>
      </c>
      <c r="H12" s="18" t="s">
        <v>20</v>
      </c>
      <c r="I12" s="18" t="s">
        <v>19</v>
      </c>
      <c r="J12" s="42" t="s">
        <v>798</v>
      </c>
      <c r="K12" s="24" t="s">
        <v>799</v>
      </c>
      <c r="L12" s="21">
        <v>0</v>
      </c>
      <c r="M12" s="14">
        <v>257</v>
      </c>
      <c r="N12" s="24" t="s">
        <v>787</v>
      </c>
      <c r="O12" s="22">
        <f>G12</f>
        <v>2905.58</v>
      </c>
      <c r="P12" s="21">
        <v>265</v>
      </c>
      <c r="Q12" s="12" t="s">
        <v>804</v>
      </c>
      <c r="R12" s="21">
        <v>0</v>
      </c>
    </row>
    <row r="13" spans="1:29" ht="22.5" customHeight="1" x14ac:dyDescent="0.2">
      <c r="A13" s="13">
        <v>3</v>
      </c>
      <c r="B13" s="14">
        <v>4049</v>
      </c>
      <c r="C13" s="24" t="s">
        <v>748</v>
      </c>
      <c r="D13" s="14">
        <v>457</v>
      </c>
      <c r="E13" s="24" t="s">
        <v>748</v>
      </c>
      <c r="F13" s="24" t="s">
        <v>334</v>
      </c>
      <c r="G13" s="14">
        <v>303770.94</v>
      </c>
      <c r="H13" s="18" t="s">
        <v>20</v>
      </c>
      <c r="I13" s="18" t="s">
        <v>19</v>
      </c>
      <c r="J13" s="24" t="s">
        <v>800</v>
      </c>
      <c r="K13" s="24" t="s">
        <v>794</v>
      </c>
      <c r="L13" s="14">
        <v>0</v>
      </c>
      <c r="M13" s="14">
        <v>259</v>
      </c>
      <c r="N13" s="25" t="s">
        <v>788</v>
      </c>
      <c r="O13" s="22">
        <f>G13</f>
        <v>303770.94</v>
      </c>
      <c r="P13" s="14">
        <v>266</v>
      </c>
      <c r="Q13" s="24" t="s">
        <v>804</v>
      </c>
      <c r="R13" s="14">
        <v>0</v>
      </c>
    </row>
  </sheetData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dimension ref="A2:AC13"/>
  <sheetViews>
    <sheetView workbookViewId="0">
      <selection sqref="A1:IV65536"/>
    </sheetView>
  </sheetViews>
  <sheetFormatPr defaultRowHeight="12.75" x14ac:dyDescent="0.2"/>
  <cols>
    <col min="1" max="1" width="7.140625" style="10" customWidth="1"/>
    <col min="2" max="2" width="8.28515625" style="6" customWidth="1"/>
    <col min="3" max="3" width="11.5703125" style="6" customWidth="1"/>
    <col min="4" max="4" width="15.28515625" style="6" customWidth="1"/>
    <col min="5" max="5" width="14.28515625" style="6" customWidth="1"/>
    <col min="6" max="6" width="18.140625" style="6" customWidth="1"/>
    <col min="7" max="7" width="12.42578125" style="6" customWidth="1"/>
    <col min="8" max="8" width="9.85546875" style="6" customWidth="1"/>
    <col min="9" max="9" width="15" style="6" customWidth="1"/>
    <col min="10" max="10" width="24.42578125" style="6" customWidth="1"/>
    <col min="11" max="11" width="13.28515625" style="6" customWidth="1"/>
    <col min="12" max="13" width="9.28515625" style="6" customWidth="1"/>
    <col min="14" max="14" width="10.42578125" style="6" customWidth="1"/>
    <col min="15" max="15" width="11.85546875" style="6" customWidth="1"/>
    <col min="16" max="16" width="11.28515625" style="6" customWidth="1"/>
    <col min="17" max="17" width="12.42578125" style="6" customWidth="1"/>
    <col min="18" max="18" width="10.14062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0.100000000000001" customHeight="1" x14ac:dyDescent="0.2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9.25" customHeight="1" x14ac:dyDescent="0.2">
      <c r="A10" s="7">
        <v>1</v>
      </c>
      <c r="B10" s="21">
        <v>2607</v>
      </c>
      <c r="C10" s="19" t="s">
        <v>790</v>
      </c>
      <c r="D10" s="18">
        <v>475146</v>
      </c>
      <c r="E10" s="19" t="s">
        <v>577</v>
      </c>
      <c r="F10" s="29" t="s">
        <v>128</v>
      </c>
      <c r="G10" s="20">
        <v>428.4</v>
      </c>
      <c r="H10" s="18" t="s">
        <v>20</v>
      </c>
      <c r="I10" s="18" t="s">
        <v>19</v>
      </c>
      <c r="J10" s="11" t="s">
        <v>801</v>
      </c>
      <c r="K10" s="19" t="s">
        <v>789</v>
      </c>
      <c r="L10" s="21">
        <v>0</v>
      </c>
      <c r="M10" s="21">
        <v>193</v>
      </c>
      <c r="N10" s="19" t="s">
        <v>797</v>
      </c>
      <c r="O10" s="22">
        <f>G10</f>
        <v>428.4</v>
      </c>
      <c r="P10" s="21">
        <v>277</v>
      </c>
      <c r="Q10" s="23" t="s">
        <v>812</v>
      </c>
      <c r="R10" s="21">
        <v>0</v>
      </c>
      <c r="S10" s="2"/>
    </row>
    <row r="11" spans="1:29" ht="49.5" hidden="1" customHeight="1" x14ac:dyDescent="0.2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29" ht="36.75" customHeight="1" x14ac:dyDescent="0.2">
      <c r="A12" s="7">
        <v>2</v>
      </c>
      <c r="B12" s="14">
        <v>2467</v>
      </c>
      <c r="C12" s="24" t="s">
        <v>790</v>
      </c>
      <c r="D12" s="14">
        <v>85</v>
      </c>
      <c r="E12" s="24" t="s">
        <v>793</v>
      </c>
      <c r="F12" s="29" t="s">
        <v>802</v>
      </c>
      <c r="G12" s="14">
        <v>22540</v>
      </c>
      <c r="H12" s="18" t="s">
        <v>20</v>
      </c>
      <c r="I12" s="18" t="s">
        <v>19</v>
      </c>
      <c r="J12" s="18" t="s">
        <v>803</v>
      </c>
      <c r="K12" s="24" t="s">
        <v>790</v>
      </c>
      <c r="L12" s="14">
        <v>0</v>
      </c>
      <c r="M12" s="14">
        <v>59</v>
      </c>
      <c r="N12" s="24" t="s">
        <v>687</v>
      </c>
      <c r="O12" s="22">
        <f>G12</f>
        <v>22540</v>
      </c>
      <c r="P12" s="14">
        <v>276</v>
      </c>
      <c r="Q12" s="24" t="s">
        <v>812</v>
      </c>
      <c r="R12" s="21">
        <v>0</v>
      </c>
    </row>
    <row r="13" spans="1:29" ht="35.25" customHeight="1" x14ac:dyDescent="0.2">
      <c r="A13" s="7">
        <v>3</v>
      </c>
      <c r="B13" s="14">
        <v>4801</v>
      </c>
      <c r="C13" s="24" t="s">
        <v>787</v>
      </c>
      <c r="D13" s="14">
        <v>40667217</v>
      </c>
      <c r="E13" s="24" t="s">
        <v>797</v>
      </c>
      <c r="F13" s="30" t="s">
        <v>809</v>
      </c>
      <c r="G13" s="14">
        <v>855.4</v>
      </c>
      <c r="H13" s="18" t="s">
        <v>20</v>
      </c>
      <c r="I13" s="18" t="s">
        <v>19</v>
      </c>
      <c r="J13" s="18" t="s">
        <v>810</v>
      </c>
      <c r="K13" s="24" t="s">
        <v>788</v>
      </c>
      <c r="L13" s="14">
        <v>0</v>
      </c>
      <c r="M13" s="14">
        <v>276</v>
      </c>
      <c r="N13" s="24" t="s">
        <v>804</v>
      </c>
      <c r="O13" s="22">
        <f>G13</f>
        <v>855.4</v>
      </c>
      <c r="P13" s="14">
        <v>278</v>
      </c>
      <c r="Q13" s="24" t="s">
        <v>812</v>
      </c>
      <c r="R13" s="21">
        <v>0</v>
      </c>
    </row>
  </sheetData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dimension ref="A2:AC18"/>
  <sheetViews>
    <sheetView topLeftCell="A4" workbookViewId="0">
      <selection activeCell="A4" sqref="A1:IV65536"/>
    </sheetView>
  </sheetViews>
  <sheetFormatPr defaultRowHeight="12.75" x14ac:dyDescent="0.2"/>
  <cols>
    <col min="1" max="1" width="7.140625" style="10" customWidth="1"/>
    <col min="2" max="2" width="10.42578125" style="6" customWidth="1"/>
    <col min="3" max="3" width="12.42578125" style="6" customWidth="1"/>
    <col min="4" max="4" width="17.5703125" style="6" customWidth="1"/>
    <col min="5" max="5" width="14.28515625" style="6" customWidth="1"/>
    <col min="6" max="6" width="20.140625" style="6" customWidth="1"/>
    <col min="7" max="7" width="12.42578125" style="6" customWidth="1"/>
    <col min="8" max="8" width="9.85546875" style="6" customWidth="1"/>
    <col min="9" max="9" width="17.7109375" style="6" customWidth="1"/>
    <col min="10" max="10" width="27.7109375" style="6" customWidth="1"/>
    <col min="11" max="11" width="13.28515625" style="6" customWidth="1"/>
    <col min="12" max="13" width="9.28515625" style="6" customWidth="1"/>
    <col min="14" max="14" width="10.42578125" style="6" customWidth="1"/>
    <col min="15" max="15" width="11.85546875" style="6" customWidth="1"/>
    <col min="16" max="16" width="11.28515625" style="6" customWidth="1"/>
    <col min="17" max="17" width="12.42578125" style="6" customWidth="1"/>
    <col min="18" max="18" width="8.710937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4" t="s">
        <v>1</v>
      </c>
      <c r="B6" s="137" t="s">
        <v>2</v>
      </c>
      <c r="C6" s="138"/>
      <c r="D6" s="137" t="s">
        <v>3</v>
      </c>
      <c r="E6" s="139"/>
      <c r="F6" s="139"/>
      <c r="G6" s="138"/>
      <c r="H6" s="134" t="s">
        <v>4</v>
      </c>
      <c r="I6" s="134" t="s">
        <v>5</v>
      </c>
      <c r="J6" s="134" t="s">
        <v>6</v>
      </c>
      <c r="K6" s="134" t="s">
        <v>7</v>
      </c>
      <c r="L6" s="134" t="s">
        <v>8</v>
      </c>
      <c r="M6" s="134" t="s">
        <v>9</v>
      </c>
      <c r="N6" s="134" t="s">
        <v>10</v>
      </c>
      <c r="O6" s="140" t="s">
        <v>11</v>
      </c>
      <c r="P6" s="137" t="s">
        <v>12</v>
      </c>
      <c r="Q6" s="138"/>
      <c r="R6" s="13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5"/>
      <c r="B7" s="134" t="s">
        <v>14</v>
      </c>
      <c r="C7" s="134" t="s">
        <v>15</v>
      </c>
      <c r="D7" s="134" t="s">
        <v>14</v>
      </c>
      <c r="E7" s="134" t="s">
        <v>15</v>
      </c>
      <c r="F7" s="134" t="s">
        <v>16</v>
      </c>
      <c r="G7" s="140" t="s">
        <v>17</v>
      </c>
      <c r="H7" s="135"/>
      <c r="I7" s="135"/>
      <c r="J7" s="135"/>
      <c r="K7" s="135"/>
      <c r="L7" s="135"/>
      <c r="M7" s="135"/>
      <c r="N7" s="135"/>
      <c r="O7" s="142"/>
      <c r="P7" s="134" t="s">
        <v>14</v>
      </c>
      <c r="Q7" s="134" t="s">
        <v>15</v>
      </c>
      <c r="R7" s="135"/>
      <c r="S7" s="2"/>
    </row>
    <row r="8" spans="1:29" s="9" customFormat="1" ht="45.75" customHeight="1" x14ac:dyDescent="0.2">
      <c r="A8" s="136"/>
      <c r="B8" s="136"/>
      <c r="C8" s="136"/>
      <c r="D8" s="136"/>
      <c r="E8" s="136"/>
      <c r="F8" s="136"/>
      <c r="G8" s="141"/>
      <c r="H8" s="136"/>
      <c r="I8" s="136"/>
      <c r="J8" s="136"/>
      <c r="K8" s="136"/>
      <c r="L8" s="136"/>
      <c r="M8" s="136"/>
      <c r="N8" s="136"/>
      <c r="O8" s="141"/>
      <c r="P8" s="136"/>
      <c r="Q8" s="136"/>
      <c r="R8" s="136"/>
      <c r="S8" s="2"/>
    </row>
    <row r="9" spans="1:29" s="9" customFormat="1" ht="23.25" customHeight="1" x14ac:dyDescent="0.2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30" customHeight="1" x14ac:dyDescent="0.2">
      <c r="A10" s="7">
        <v>1</v>
      </c>
      <c r="B10" s="18">
        <v>2465</v>
      </c>
      <c r="C10" s="19" t="s">
        <v>664</v>
      </c>
      <c r="D10" s="18">
        <v>57340</v>
      </c>
      <c r="E10" s="19" t="s">
        <v>619</v>
      </c>
      <c r="F10" s="29" t="s">
        <v>27</v>
      </c>
      <c r="G10" s="20">
        <v>985.69</v>
      </c>
      <c r="H10" s="18" t="s">
        <v>20</v>
      </c>
      <c r="I10" s="18" t="s">
        <v>19</v>
      </c>
      <c r="J10" s="42" t="s">
        <v>805</v>
      </c>
      <c r="K10" s="19" t="s">
        <v>741</v>
      </c>
      <c r="L10" s="21">
        <v>0</v>
      </c>
      <c r="M10" s="21">
        <v>224</v>
      </c>
      <c r="N10" s="19" t="s">
        <v>765</v>
      </c>
      <c r="O10" s="22">
        <v>985.69</v>
      </c>
      <c r="P10" s="21">
        <v>283</v>
      </c>
      <c r="Q10" s="23" t="s">
        <v>757</v>
      </c>
      <c r="R10" s="21">
        <v>0</v>
      </c>
      <c r="S10" s="2"/>
    </row>
    <row r="11" spans="1:29" ht="49.5" hidden="1" customHeight="1" x14ac:dyDescent="0.2">
      <c r="A11" s="7"/>
      <c r="B11" s="14"/>
      <c r="C11" s="15"/>
      <c r="D11" s="15"/>
      <c r="E11" s="15"/>
      <c r="F11" s="29" t="s">
        <v>27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ref="O11:O18" si="0">G11</f>
        <v>0</v>
      </c>
      <c r="P11" s="21"/>
      <c r="Q11" s="12"/>
      <c r="R11" s="21">
        <v>0</v>
      </c>
    </row>
    <row r="12" spans="1:29" ht="23.25" customHeight="1" x14ac:dyDescent="0.2">
      <c r="A12" s="7">
        <v>2</v>
      </c>
      <c r="B12" s="14">
        <v>2462</v>
      </c>
      <c r="C12" s="24" t="s">
        <v>664</v>
      </c>
      <c r="D12" s="15">
        <v>57340</v>
      </c>
      <c r="E12" s="24" t="s">
        <v>619</v>
      </c>
      <c r="F12" s="29" t="s">
        <v>27</v>
      </c>
      <c r="G12" s="16">
        <v>985.6</v>
      </c>
      <c r="H12" s="18" t="s">
        <v>20</v>
      </c>
      <c r="I12" s="18" t="s">
        <v>19</v>
      </c>
      <c r="J12" s="42" t="s">
        <v>805</v>
      </c>
      <c r="K12" s="24" t="s">
        <v>741</v>
      </c>
      <c r="L12" s="21">
        <v>0</v>
      </c>
      <c r="M12" s="14">
        <v>223</v>
      </c>
      <c r="N12" s="24" t="s">
        <v>765</v>
      </c>
      <c r="O12" s="22">
        <f t="shared" si="0"/>
        <v>985.6</v>
      </c>
      <c r="P12" s="21">
        <v>283</v>
      </c>
      <c r="Q12" s="12" t="s">
        <v>757</v>
      </c>
      <c r="R12" s="21">
        <v>0</v>
      </c>
    </row>
    <row r="13" spans="1:29" ht="22.5" customHeight="1" x14ac:dyDescent="0.2">
      <c r="A13" s="13">
        <v>3</v>
      </c>
      <c r="B13" s="14">
        <v>4602</v>
      </c>
      <c r="C13" s="24" t="s">
        <v>754</v>
      </c>
      <c r="D13" s="14">
        <v>230134543</v>
      </c>
      <c r="E13" s="24" t="s">
        <v>752</v>
      </c>
      <c r="F13" s="24" t="s">
        <v>115</v>
      </c>
      <c r="G13" s="14">
        <v>1354.96</v>
      </c>
      <c r="H13" s="18" t="s">
        <v>20</v>
      </c>
      <c r="I13" s="18" t="s">
        <v>19</v>
      </c>
      <c r="J13" s="24" t="s">
        <v>806</v>
      </c>
      <c r="K13" s="24" t="s">
        <v>807</v>
      </c>
      <c r="L13" s="14">
        <v>0</v>
      </c>
      <c r="M13" s="14">
        <v>273</v>
      </c>
      <c r="N13" s="25" t="s">
        <v>807</v>
      </c>
      <c r="O13" s="22">
        <f t="shared" si="0"/>
        <v>1354.96</v>
      </c>
      <c r="P13" s="14">
        <v>284</v>
      </c>
      <c r="Q13" s="24" t="s">
        <v>757</v>
      </c>
      <c r="R13" s="14">
        <v>0</v>
      </c>
    </row>
    <row r="14" spans="1:29" ht="24" customHeight="1" x14ac:dyDescent="0.2">
      <c r="A14" s="13">
        <v>4</v>
      </c>
      <c r="B14" s="25">
        <v>2457</v>
      </c>
      <c r="C14" s="24" t="s">
        <v>664</v>
      </c>
      <c r="D14" s="25">
        <v>2369</v>
      </c>
      <c r="E14" s="24" t="s">
        <v>627</v>
      </c>
      <c r="F14" s="24" t="s">
        <v>119</v>
      </c>
      <c r="G14" s="14">
        <v>3549.09</v>
      </c>
      <c r="H14" s="18" t="s">
        <v>20</v>
      </c>
      <c r="I14" s="18" t="s">
        <v>19</v>
      </c>
      <c r="J14" s="18" t="s">
        <v>808</v>
      </c>
      <c r="K14" s="24" t="s">
        <v>700</v>
      </c>
      <c r="L14" s="14">
        <v>0</v>
      </c>
      <c r="M14" s="14">
        <v>243</v>
      </c>
      <c r="N14" s="25" t="s">
        <v>765</v>
      </c>
      <c r="O14" s="22">
        <f t="shared" si="0"/>
        <v>3549.09</v>
      </c>
      <c r="P14" s="14">
        <v>282</v>
      </c>
      <c r="Q14" s="24" t="s">
        <v>757</v>
      </c>
      <c r="R14" s="14">
        <v>0</v>
      </c>
    </row>
    <row r="15" spans="1:29" ht="23.25" customHeight="1" x14ac:dyDescent="0.2">
      <c r="A15" s="13">
        <v>5</v>
      </c>
      <c r="B15" s="14">
        <v>2455</v>
      </c>
      <c r="C15" s="24" t="s">
        <v>664</v>
      </c>
      <c r="D15" s="14">
        <v>2367</v>
      </c>
      <c r="E15" s="24" t="s">
        <v>627</v>
      </c>
      <c r="F15" s="24" t="s">
        <v>119</v>
      </c>
      <c r="G15" s="14">
        <v>690.1</v>
      </c>
      <c r="H15" s="18" t="s">
        <v>20</v>
      </c>
      <c r="I15" s="18" t="s">
        <v>19</v>
      </c>
      <c r="J15" s="18" t="s">
        <v>88</v>
      </c>
      <c r="K15" s="24" t="s">
        <v>700</v>
      </c>
      <c r="L15" s="14">
        <v>0</v>
      </c>
      <c r="M15" s="14">
        <v>234</v>
      </c>
      <c r="N15" s="25" t="s">
        <v>765</v>
      </c>
      <c r="O15" s="22">
        <f t="shared" si="0"/>
        <v>690.1</v>
      </c>
      <c r="P15" s="14">
        <v>282</v>
      </c>
      <c r="Q15" s="24" t="s">
        <v>757</v>
      </c>
      <c r="R15" s="14">
        <v>0</v>
      </c>
    </row>
    <row r="16" spans="1:29" ht="25.5" customHeight="1" x14ac:dyDescent="0.2">
      <c r="A16" s="13">
        <v>6</v>
      </c>
      <c r="B16" s="14">
        <v>2691</v>
      </c>
      <c r="C16" s="25" t="s">
        <v>664</v>
      </c>
      <c r="D16" s="14">
        <v>4202300002</v>
      </c>
      <c r="E16" s="24" t="s">
        <v>619</v>
      </c>
      <c r="F16" s="24" t="s">
        <v>821</v>
      </c>
      <c r="G16" s="14">
        <v>1618.4</v>
      </c>
      <c r="H16" s="18" t="s">
        <v>20</v>
      </c>
      <c r="I16" s="18" t="s">
        <v>19</v>
      </c>
      <c r="J16" s="18" t="s">
        <v>822</v>
      </c>
      <c r="K16" s="24" t="s">
        <v>823</v>
      </c>
      <c r="L16" s="14">
        <v>0</v>
      </c>
      <c r="M16" s="14">
        <v>285</v>
      </c>
      <c r="N16" s="25" t="s">
        <v>824</v>
      </c>
      <c r="O16" s="14">
        <f t="shared" si="0"/>
        <v>1618.4</v>
      </c>
      <c r="P16" s="14">
        <v>287</v>
      </c>
      <c r="Q16" s="24" t="s">
        <v>757</v>
      </c>
      <c r="R16" s="14">
        <v>0</v>
      </c>
    </row>
    <row r="17" spans="1:18" ht="22.5" customHeight="1" x14ac:dyDescent="0.2">
      <c r="A17" s="13">
        <v>7</v>
      </c>
      <c r="B17" s="14">
        <v>5204</v>
      </c>
      <c r="C17" s="25" t="s">
        <v>825</v>
      </c>
      <c r="D17" s="14">
        <v>98282</v>
      </c>
      <c r="E17" s="24" t="s">
        <v>826</v>
      </c>
      <c r="F17" s="24" t="s">
        <v>71</v>
      </c>
      <c r="G17" s="14">
        <v>634.53</v>
      </c>
      <c r="H17" s="18" t="s">
        <v>20</v>
      </c>
      <c r="I17" s="18" t="s">
        <v>19</v>
      </c>
      <c r="J17" s="18" t="s">
        <v>827</v>
      </c>
      <c r="K17" s="24" t="s">
        <v>738</v>
      </c>
      <c r="L17" s="14">
        <v>0</v>
      </c>
      <c r="M17" s="14">
        <v>286</v>
      </c>
      <c r="N17" s="25" t="s">
        <v>757</v>
      </c>
      <c r="O17" s="14">
        <f t="shared" si="0"/>
        <v>634.53</v>
      </c>
      <c r="P17" s="14">
        <v>288</v>
      </c>
      <c r="Q17" s="24" t="s">
        <v>757</v>
      </c>
      <c r="R17" s="14">
        <v>0</v>
      </c>
    </row>
    <row r="18" spans="1:18" ht="23.25" customHeight="1" x14ac:dyDescent="0.2">
      <c r="A18" s="13">
        <v>8</v>
      </c>
      <c r="B18" s="14">
        <v>5202</v>
      </c>
      <c r="C18" s="25" t="s">
        <v>825</v>
      </c>
      <c r="D18" s="14">
        <v>23800754</v>
      </c>
      <c r="E18" s="24" t="s">
        <v>807</v>
      </c>
      <c r="F18" s="24" t="s">
        <v>828</v>
      </c>
      <c r="G18" s="14">
        <v>1222</v>
      </c>
      <c r="H18" s="24" t="s">
        <v>62</v>
      </c>
      <c r="I18" s="18" t="s">
        <v>19</v>
      </c>
      <c r="J18" s="18" t="s">
        <v>829</v>
      </c>
      <c r="K18" s="24" t="s">
        <v>825</v>
      </c>
      <c r="L18" s="14">
        <v>0</v>
      </c>
      <c r="M18" s="14">
        <v>287</v>
      </c>
      <c r="N18" s="25" t="s">
        <v>757</v>
      </c>
      <c r="O18" s="14">
        <f t="shared" si="0"/>
        <v>1222</v>
      </c>
      <c r="P18" s="14">
        <v>22</v>
      </c>
      <c r="Q18" s="24" t="s">
        <v>757</v>
      </c>
      <c r="R18" s="14">
        <v>0</v>
      </c>
    </row>
  </sheetData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dimension ref="A2:AC15"/>
  <sheetViews>
    <sheetView workbookViewId="0">
      <selection sqref="A1:IV65536"/>
    </sheetView>
  </sheetViews>
  <sheetFormatPr defaultRowHeight="12.75" x14ac:dyDescent="0.2"/>
  <cols>
    <col min="1" max="1" width="7.140625" style="10" customWidth="1"/>
    <col min="2" max="2" width="11.42578125" style="6" customWidth="1"/>
    <col min="3" max="3" width="12.42578125" style="6" customWidth="1"/>
    <col min="4" max="4" width="17.5703125" style="6" customWidth="1"/>
    <col min="5" max="5" width="14.28515625" style="6" customWidth="1"/>
    <col min="6" max="6" width="20.140625" style="6" customWidth="1"/>
    <col min="7" max="7" width="12.42578125" style="6" customWidth="1"/>
    <col min="8" max="8" width="9.85546875" style="6" customWidth="1"/>
    <col min="9" max="9" width="15" style="6" customWidth="1"/>
    <col min="10" max="10" width="34" style="6" customWidth="1"/>
    <col min="11" max="11" width="13.28515625" style="6" customWidth="1"/>
    <col min="12" max="13" width="9.28515625" style="6" customWidth="1"/>
    <col min="14" max="14" width="10.42578125" style="6" customWidth="1"/>
    <col min="15" max="15" width="11.85546875" style="6" customWidth="1"/>
    <col min="16" max="16" width="11.28515625" style="6" customWidth="1"/>
    <col min="17" max="17" width="12.42578125" style="6" customWidth="1"/>
    <col min="18" max="18" width="8.710937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2.5" customHeight="1" x14ac:dyDescent="0.2">
      <c r="A10" s="7">
        <v>1</v>
      </c>
      <c r="B10" s="18">
        <v>3284</v>
      </c>
      <c r="C10" s="19" t="s">
        <v>711</v>
      </c>
      <c r="D10" s="18">
        <v>3258279</v>
      </c>
      <c r="E10" s="19" t="s">
        <v>627</v>
      </c>
      <c r="F10" s="29" t="s">
        <v>813</v>
      </c>
      <c r="G10" s="20">
        <v>6545</v>
      </c>
      <c r="H10" s="18" t="s">
        <v>20</v>
      </c>
      <c r="I10" s="18" t="s">
        <v>19</v>
      </c>
      <c r="J10" s="42" t="s">
        <v>814</v>
      </c>
      <c r="K10" s="19" t="s">
        <v>741</v>
      </c>
      <c r="L10" s="21">
        <v>0</v>
      </c>
      <c r="M10" s="21">
        <v>250</v>
      </c>
      <c r="N10" s="19" t="s">
        <v>756</v>
      </c>
      <c r="O10" s="22">
        <f t="shared" ref="O10:O15" si="0">G10</f>
        <v>6545</v>
      </c>
      <c r="P10" s="43">
        <v>295</v>
      </c>
      <c r="Q10" s="18" t="s">
        <v>815</v>
      </c>
      <c r="R10" s="21">
        <v>0</v>
      </c>
      <c r="S10" s="2"/>
    </row>
    <row r="11" spans="1:29" ht="4.5" hidden="1" customHeight="1" x14ac:dyDescent="0.2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29" ht="23.25" customHeight="1" x14ac:dyDescent="0.2">
      <c r="A12" s="7">
        <v>2</v>
      </c>
      <c r="B12" s="14">
        <v>2690</v>
      </c>
      <c r="C12" s="24" t="s">
        <v>664</v>
      </c>
      <c r="D12" s="15">
        <v>2014467</v>
      </c>
      <c r="E12" s="24" t="s">
        <v>664</v>
      </c>
      <c r="F12" s="29" t="s">
        <v>816</v>
      </c>
      <c r="G12" s="16">
        <v>773.5</v>
      </c>
      <c r="H12" s="18" t="s">
        <v>20</v>
      </c>
      <c r="I12" s="18" t="s">
        <v>19</v>
      </c>
      <c r="J12" s="42" t="s">
        <v>817</v>
      </c>
      <c r="K12" s="24" t="s">
        <v>693</v>
      </c>
      <c r="L12" s="21">
        <v>0</v>
      </c>
      <c r="M12" s="14">
        <v>192</v>
      </c>
      <c r="N12" s="24" t="s">
        <v>708</v>
      </c>
      <c r="O12" s="22">
        <f t="shared" si="0"/>
        <v>773.5</v>
      </c>
      <c r="P12" s="14">
        <v>296</v>
      </c>
      <c r="Q12" s="18" t="s">
        <v>815</v>
      </c>
      <c r="R12" s="21">
        <v>0</v>
      </c>
    </row>
    <row r="13" spans="1:29" ht="29.25" customHeight="1" x14ac:dyDescent="0.2">
      <c r="A13" s="13">
        <v>3</v>
      </c>
      <c r="B13" s="14">
        <v>4617</v>
      </c>
      <c r="C13" s="24" t="s">
        <v>754</v>
      </c>
      <c r="D13" s="14">
        <v>102</v>
      </c>
      <c r="E13" s="24" t="s">
        <v>765</v>
      </c>
      <c r="F13" s="29" t="s">
        <v>33</v>
      </c>
      <c r="G13" s="14">
        <v>1037.0999999999999</v>
      </c>
      <c r="H13" s="18" t="s">
        <v>20</v>
      </c>
      <c r="I13" s="18" t="s">
        <v>19</v>
      </c>
      <c r="J13" s="18" t="s">
        <v>818</v>
      </c>
      <c r="K13" s="24" t="s">
        <v>756</v>
      </c>
      <c r="L13" s="14">
        <v>0</v>
      </c>
      <c r="M13" s="14">
        <v>260</v>
      </c>
      <c r="N13" s="25" t="s">
        <v>807</v>
      </c>
      <c r="O13" s="22">
        <f t="shared" si="0"/>
        <v>1037.0999999999999</v>
      </c>
      <c r="P13" s="14">
        <v>294</v>
      </c>
      <c r="Q13" s="18" t="s">
        <v>815</v>
      </c>
      <c r="R13" s="21">
        <v>0</v>
      </c>
    </row>
    <row r="14" spans="1:29" ht="27.75" customHeight="1" x14ac:dyDescent="0.2">
      <c r="A14" s="13">
        <v>4</v>
      </c>
      <c r="B14" s="14">
        <v>2469</v>
      </c>
      <c r="C14" s="24" t="s">
        <v>819</v>
      </c>
      <c r="D14" s="14">
        <v>2014466</v>
      </c>
      <c r="E14" s="24" t="s">
        <v>627</v>
      </c>
      <c r="F14" s="29" t="s">
        <v>816</v>
      </c>
      <c r="G14" s="14">
        <v>3533.21</v>
      </c>
      <c r="H14" s="18" t="s">
        <v>20</v>
      </c>
      <c r="I14" s="18" t="s">
        <v>19</v>
      </c>
      <c r="J14" s="18" t="s">
        <v>820</v>
      </c>
      <c r="K14" s="24" t="s">
        <v>664</v>
      </c>
      <c r="L14" s="14">
        <v>0</v>
      </c>
      <c r="M14" s="14">
        <v>189</v>
      </c>
      <c r="N14" s="25" t="s">
        <v>708</v>
      </c>
      <c r="O14" s="22">
        <f t="shared" si="0"/>
        <v>3533.21</v>
      </c>
      <c r="P14" s="14">
        <v>296</v>
      </c>
      <c r="Q14" s="18" t="s">
        <v>815</v>
      </c>
      <c r="R14" s="21">
        <v>0</v>
      </c>
    </row>
    <row r="15" spans="1:29" ht="20.25" customHeight="1" x14ac:dyDescent="0.2">
      <c r="A15" s="13">
        <v>5</v>
      </c>
      <c r="B15" s="14">
        <v>1903</v>
      </c>
      <c r="C15" s="25" t="s">
        <v>784</v>
      </c>
      <c r="D15" s="14">
        <v>1606782</v>
      </c>
      <c r="E15" s="24" t="s">
        <v>830</v>
      </c>
      <c r="F15" s="24" t="s">
        <v>35</v>
      </c>
      <c r="G15" s="14">
        <v>1672.08</v>
      </c>
      <c r="H15" s="18" t="s">
        <v>20</v>
      </c>
      <c r="I15" s="18" t="s">
        <v>19</v>
      </c>
      <c r="J15" s="24" t="s">
        <v>831</v>
      </c>
      <c r="K15" s="24" t="s">
        <v>790</v>
      </c>
      <c r="L15" s="14">
        <v>0</v>
      </c>
      <c r="M15" s="14">
        <v>289</v>
      </c>
      <c r="N15" s="25" t="s">
        <v>832</v>
      </c>
      <c r="O15" s="22">
        <f t="shared" si="0"/>
        <v>1672.08</v>
      </c>
      <c r="P15" s="14">
        <v>297</v>
      </c>
      <c r="Q15" s="24" t="s">
        <v>815</v>
      </c>
      <c r="R15" s="14">
        <v>0</v>
      </c>
    </row>
  </sheetData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dimension ref="A2:AC12"/>
  <sheetViews>
    <sheetView topLeftCell="B1" workbookViewId="0">
      <selection activeCell="I17" sqref="I17"/>
    </sheetView>
  </sheetViews>
  <sheetFormatPr defaultRowHeight="12.75" x14ac:dyDescent="0.2"/>
  <cols>
    <col min="1" max="1" width="7.140625" style="10" customWidth="1"/>
    <col min="2" max="2" width="8.28515625" style="6" customWidth="1"/>
    <col min="3" max="3" width="11.5703125" style="6" customWidth="1"/>
    <col min="4" max="4" width="15.28515625" style="6" customWidth="1"/>
    <col min="5" max="5" width="14.28515625" style="6" customWidth="1"/>
    <col min="6" max="6" width="18.140625" style="6" customWidth="1"/>
    <col min="7" max="7" width="12.42578125" style="6" customWidth="1"/>
    <col min="8" max="8" width="9.85546875" style="6" customWidth="1"/>
    <col min="9" max="9" width="15" style="6" customWidth="1"/>
    <col min="10" max="10" width="24.42578125" style="6" customWidth="1"/>
    <col min="11" max="11" width="13.28515625" style="6" customWidth="1"/>
    <col min="12" max="13" width="9.28515625" style="6" customWidth="1"/>
    <col min="14" max="14" width="10.42578125" style="6" customWidth="1"/>
    <col min="15" max="15" width="11.85546875" style="6" customWidth="1"/>
    <col min="16" max="16" width="11.28515625" style="6" customWidth="1"/>
    <col min="17" max="17" width="12.42578125" style="6" customWidth="1"/>
    <col min="18" max="18" width="10.14062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0.100000000000001" customHeight="1" x14ac:dyDescent="0.2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9.25" customHeight="1" x14ac:dyDescent="0.2">
      <c r="A10" s="7">
        <v>1</v>
      </c>
      <c r="B10" s="21">
        <v>2879</v>
      </c>
      <c r="C10" s="19" t="s">
        <v>693</v>
      </c>
      <c r="D10" s="18">
        <v>25647</v>
      </c>
      <c r="E10" s="19" t="s">
        <v>833</v>
      </c>
      <c r="F10" s="29" t="s">
        <v>834</v>
      </c>
      <c r="G10" s="20">
        <v>2023</v>
      </c>
      <c r="H10" s="18" t="s">
        <v>20</v>
      </c>
      <c r="I10" s="18" t="s">
        <v>19</v>
      </c>
      <c r="J10" s="11" t="s">
        <v>836</v>
      </c>
      <c r="K10" s="19" t="s">
        <v>680</v>
      </c>
      <c r="L10" s="21">
        <v>0</v>
      </c>
      <c r="M10" s="21">
        <v>194</v>
      </c>
      <c r="N10" s="19" t="s">
        <v>708</v>
      </c>
      <c r="O10" s="22">
        <f>G10</f>
        <v>2023</v>
      </c>
      <c r="P10" s="21">
        <v>309</v>
      </c>
      <c r="Q10" s="23" t="s">
        <v>835</v>
      </c>
      <c r="R10" s="21">
        <v>0</v>
      </c>
      <c r="S10" s="2"/>
    </row>
    <row r="11" spans="1:29" ht="49.5" hidden="1" customHeight="1" x14ac:dyDescent="0.2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29" ht="24.75" customHeight="1" x14ac:dyDescent="0.2">
      <c r="A12" s="7">
        <v>2</v>
      </c>
      <c r="B12" s="14">
        <v>5973</v>
      </c>
      <c r="C12" s="24" t="s">
        <v>815</v>
      </c>
      <c r="D12" s="14">
        <v>237044171</v>
      </c>
      <c r="E12" s="24" t="s">
        <v>838</v>
      </c>
      <c r="F12" s="29" t="s">
        <v>156</v>
      </c>
      <c r="G12" s="14">
        <v>109176.67</v>
      </c>
      <c r="H12" s="18" t="s">
        <v>20</v>
      </c>
      <c r="I12" s="18" t="s">
        <v>19</v>
      </c>
      <c r="J12" s="18" t="s">
        <v>839</v>
      </c>
      <c r="K12" s="24" t="s">
        <v>815</v>
      </c>
      <c r="L12" s="14">
        <v>0</v>
      </c>
      <c r="M12" s="14">
        <v>317</v>
      </c>
      <c r="N12" s="24" t="s">
        <v>835</v>
      </c>
      <c r="O12" s="22">
        <f>G12</f>
        <v>109176.67</v>
      </c>
      <c r="P12" s="14">
        <v>310</v>
      </c>
      <c r="Q12" s="24" t="s">
        <v>835</v>
      </c>
      <c r="R12" s="21">
        <v>0</v>
      </c>
    </row>
  </sheetData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AC20"/>
  <sheetViews>
    <sheetView topLeftCell="A4" workbookViewId="0">
      <selection activeCell="A4" sqref="A1:IV65536"/>
    </sheetView>
  </sheetViews>
  <sheetFormatPr defaultRowHeight="20.100000000000001" customHeight="1" x14ac:dyDescent="0.2"/>
  <cols>
    <col min="1" max="1" width="4.5703125" style="10" customWidth="1"/>
    <col min="2" max="2" width="9.7109375" style="6" customWidth="1"/>
    <col min="3" max="3" width="12.42578125" style="6" customWidth="1"/>
    <col min="4" max="4" width="10.85546875" style="6" customWidth="1"/>
    <col min="5" max="5" width="14.28515625" style="6" customWidth="1"/>
    <col min="6" max="6" width="20.140625" style="6" customWidth="1"/>
    <col min="7" max="7" width="12.42578125" style="6" customWidth="1"/>
    <col min="8" max="8" width="9.85546875" style="6" customWidth="1"/>
    <col min="9" max="9" width="15" style="6" customWidth="1"/>
    <col min="10" max="10" width="25.28515625" style="6" customWidth="1"/>
    <col min="11" max="11" width="13.28515625" style="6" customWidth="1"/>
    <col min="12" max="13" width="9.28515625" style="6" customWidth="1"/>
    <col min="14" max="14" width="10.42578125" style="6" customWidth="1"/>
    <col min="15" max="15" width="11.85546875" style="6" customWidth="1"/>
    <col min="16" max="16" width="11.28515625" style="6" customWidth="1"/>
    <col min="17" max="17" width="12.42578125" style="6" customWidth="1"/>
    <col min="18" max="18" width="8.710937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0.100000000000001" customHeight="1" x14ac:dyDescent="0.2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39" customHeight="1" x14ac:dyDescent="0.2">
      <c r="A10" s="27">
        <v>1</v>
      </c>
      <c r="B10" s="18">
        <v>35813</v>
      </c>
      <c r="C10" s="19" t="s">
        <v>43</v>
      </c>
      <c r="D10" s="18">
        <v>12</v>
      </c>
      <c r="E10" s="19" t="s">
        <v>43</v>
      </c>
      <c r="F10" s="29" t="s">
        <v>81</v>
      </c>
      <c r="G10" s="20">
        <v>14350</v>
      </c>
      <c r="H10" s="18" t="s">
        <v>20</v>
      </c>
      <c r="I10" s="18" t="s">
        <v>19</v>
      </c>
      <c r="J10" s="11" t="s">
        <v>82</v>
      </c>
      <c r="K10" s="19" t="s">
        <v>45</v>
      </c>
      <c r="L10" s="21">
        <v>0</v>
      </c>
      <c r="M10" s="21">
        <v>3083</v>
      </c>
      <c r="N10" s="19" t="s">
        <v>68</v>
      </c>
      <c r="O10" s="22">
        <f>G10</f>
        <v>14350</v>
      </c>
      <c r="P10" s="21">
        <v>3831</v>
      </c>
      <c r="Q10" s="23" t="s">
        <v>83</v>
      </c>
      <c r="R10" s="21">
        <v>0</v>
      </c>
      <c r="S10" s="2"/>
    </row>
    <row r="11" spans="1:29" ht="49.5" hidden="1" customHeight="1" x14ac:dyDescent="0.2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ref="O11:O18" si="0">G11</f>
        <v>0</v>
      </c>
      <c r="P11" s="21"/>
      <c r="Q11" s="12"/>
      <c r="R11" s="21"/>
    </row>
    <row r="12" spans="1:29" ht="33" customHeight="1" x14ac:dyDescent="0.2">
      <c r="A12" s="14">
        <v>2</v>
      </c>
      <c r="B12" s="14">
        <v>33448</v>
      </c>
      <c r="C12" s="24" t="s">
        <v>80</v>
      </c>
      <c r="D12" s="14">
        <v>16133</v>
      </c>
      <c r="E12" s="24" t="s">
        <v>80</v>
      </c>
      <c r="F12" s="29" t="s">
        <v>84</v>
      </c>
      <c r="G12" s="14">
        <v>1291.1500000000001</v>
      </c>
      <c r="H12" s="18" t="s">
        <v>20</v>
      </c>
      <c r="I12" s="18" t="s">
        <v>19</v>
      </c>
      <c r="J12" s="11" t="s">
        <v>85</v>
      </c>
      <c r="K12" s="24" t="s">
        <v>86</v>
      </c>
      <c r="L12" s="14">
        <v>0</v>
      </c>
      <c r="M12" s="25">
        <v>3010</v>
      </c>
      <c r="N12" s="24" t="s">
        <v>44</v>
      </c>
      <c r="O12" s="22">
        <f t="shared" si="0"/>
        <v>1291.1500000000001</v>
      </c>
      <c r="P12" s="21">
        <v>3830</v>
      </c>
      <c r="Q12" s="24" t="s">
        <v>83</v>
      </c>
      <c r="R12" s="14">
        <v>0</v>
      </c>
    </row>
    <row r="13" spans="1:29" ht="28.5" customHeight="1" x14ac:dyDescent="0.2">
      <c r="A13" s="14">
        <v>3</v>
      </c>
      <c r="B13" s="14">
        <v>33091</v>
      </c>
      <c r="C13" s="24" t="s">
        <v>52</v>
      </c>
      <c r="D13" s="14">
        <v>26383</v>
      </c>
      <c r="E13" s="24" t="s">
        <v>49</v>
      </c>
      <c r="F13" s="30" t="s">
        <v>87</v>
      </c>
      <c r="G13" s="14">
        <v>1067.3900000000001</v>
      </c>
      <c r="H13" s="18" t="s">
        <v>89</v>
      </c>
      <c r="I13" s="18" t="s">
        <v>19</v>
      </c>
      <c r="J13" s="24" t="s">
        <v>88</v>
      </c>
      <c r="K13" s="24" t="s">
        <v>68</v>
      </c>
      <c r="L13" s="14">
        <v>0</v>
      </c>
      <c r="M13" s="14">
        <v>3084</v>
      </c>
      <c r="N13" s="24" t="s">
        <v>68</v>
      </c>
      <c r="O13" s="22">
        <f t="shared" si="0"/>
        <v>1067.3900000000001</v>
      </c>
      <c r="P13" s="14">
        <v>3836</v>
      </c>
      <c r="Q13" s="24" t="s">
        <v>83</v>
      </c>
      <c r="R13" s="14">
        <v>0</v>
      </c>
    </row>
    <row r="14" spans="1:29" ht="32.25" customHeight="1" x14ac:dyDescent="0.2">
      <c r="A14" s="15">
        <v>4</v>
      </c>
      <c r="B14" s="14">
        <v>35732</v>
      </c>
      <c r="C14" s="24" t="s">
        <v>44</v>
      </c>
      <c r="D14" s="14">
        <v>23454</v>
      </c>
      <c r="E14" s="24" t="s">
        <v>44</v>
      </c>
      <c r="F14" s="29" t="s">
        <v>90</v>
      </c>
      <c r="G14" s="14">
        <v>1255.45</v>
      </c>
      <c r="H14" s="18" t="s">
        <v>89</v>
      </c>
      <c r="I14" s="18" t="s">
        <v>19</v>
      </c>
      <c r="J14" s="18" t="s">
        <v>91</v>
      </c>
      <c r="K14" s="24" t="s">
        <v>68</v>
      </c>
      <c r="L14" s="14">
        <v>0</v>
      </c>
      <c r="M14" s="14">
        <v>3086</v>
      </c>
      <c r="N14" s="24" t="s">
        <v>68</v>
      </c>
      <c r="O14" s="22">
        <f t="shared" si="0"/>
        <v>1255.45</v>
      </c>
      <c r="P14" s="14">
        <v>3837</v>
      </c>
      <c r="Q14" s="24" t="s">
        <v>83</v>
      </c>
      <c r="R14" s="14">
        <v>0</v>
      </c>
    </row>
    <row r="15" spans="1:29" ht="30" customHeight="1" x14ac:dyDescent="0.2">
      <c r="A15" s="15">
        <v>5</v>
      </c>
      <c r="B15" s="14">
        <v>35924</v>
      </c>
      <c r="C15" s="24" t="s">
        <v>43</v>
      </c>
      <c r="D15" s="14">
        <v>4015056</v>
      </c>
      <c r="E15" s="24" t="s">
        <v>43</v>
      </c>
      <c r="F15" s="30" t="s">
        <v>92</v>
      </c>
      <c r="G15" s="14">
        <v>4924.22</v>
      </c>
      <c r="H15" s="18" t="s">
        <v>89</v>
      </c>
      <c r="I15" s="18" t="s">
        <v>19</v>
      </c>
      <c r="J15" s="24" t="s">
        <v>93</v>
      </c>
      <c r="K15" s="24" t="s">
        <v>68</v>
      </c>
      <c r="L15" s="14">
        <v>0</v>
      </c>
      <c r="M15" s="14">
        <v>3087</v>
      </c>
      <c r="N15" s="24" t="s">
        <v>68</v>
      </c>
      <c r="O15" s="14">
        <f t="shared" si="0"/>
        <v>4924.22</v>
      </c>
      <c r="P15" s="14">
        <v>3838</v>
      </c>
      <c r="Q15" s="24" t="s">
        <v>83</v>
      </c>
      <c r="R15" s="14">
        <v>0</v>
      </c>
    </row>
    <row r="16" spans="1:29" ht="24.75" customHeight="1" x14ac:dyDescent="0.2">
      <c r="A16" s="15">
        <v>6</v>
      </c>
      <c r="B16" s="14">
        <v>36190</v>
      </c>
      <c r="C16" s="14"/>
      <c r="D16" s="14">
        <v>108452</v>
      </c>
      <c r="E16" s="24" t="s">
        <v>56</v>
      </c>
      <c r="F16" s="30" t="s">
        <v>94</v>
      </c>
      <c r="G16" s="14">
        <v>305.83999999999997</v>
      </c>
      <c r="H16" s="24" t="s">
        <v>62</v>
      </c>
      <c r="I16" s="18" t="s">
        <v>19</v>
      </c>
      <c r="J16" s="24" t="s">
        <v>95</v>
      </c>
      <c r="K16" s="24" t="s">
        <v>56</v>
      </c>
      <c r="L16" s="14">
        <v>0</v>
      </c>
      <c r="M16" s="14">
        <v>3085</v>
      </c>
      <c r="N16" s="24" t="s">
        <v>68</v>
      </c>
      <c r="O16" s="14">
        <f t="shared" si="0"/>
        <v>305.83999999999997</v>
      </c>
      <c r="P16" s="14">
        <v>123</v>
      </c>
      <c r="Q16" s="24" t="s">
        <v>83</v>
      </c>
      <c r="R16" s="14">
        <v>0</v>
      </c>
    </row>
    <row r="17" spans="1:18" ht="27" customHeight="1" x14ac:dyDescent="0.2">
      <c r="A17" s="15">
        <v>7</v>
      </c>
      <c r="B17" s="14">
        <v>34211</v>
      </c>
      <c r="C17" s="24" t="s">
        <v>96</v>
      </c>
      <c r="D17" s="14">
        <v>1846</v>
      </c>
      <c r="E17" s="24" t="s">
        <v>49</v>
      </c>
      <c r="F17" s="30" t="s">
        <v>57</v>
      </c>
      <c r="G17" s="14">
        <v>22540</v>
      </c>
      <c r="H17" s="24" t="s">
        <v>20</v>
      </c>
      <c r="I17" s="18" t="s">
        <v>19</v>
      </c>
      <c r="J17" s="24" t="s">
        <v>97</v>
      </c>
      <c r="K17" s="24" t="s">
        <v>96</v>
      </c>
      <c r="L17" s="14">
        <v>0</v>
      </c>
      <c r="M17" s="14">
        <v>632</v>
      </c>
      <c r="N17" s="25" t="s">
        <v>98</v>
      </c>
      <c r="O17" s="14">
        <f t="shared" si="0"/>
        <v>22540</v>
      </c>
      <c r="P17" s="14">
        <v>3839</v>
      </c>
      <c r="Q17" s="24" t="s">
        <v>83</v>
      </c>
      <c r="R17" s="14">
        <v>0</v>
      </c>
    </row>
    <row r="18" spans="1:18" ht="30.75" customHeight="1" x14ac:dyDescent="0.2">
      <c r="A18" s="15">
        <v>8</v>
      </c>
      <c r="B18" s="14">
        <v>36155</v>
      </c>
      <c r="C18" s="24" t="s">
        <v>56</v>
      </c>
      <c r="D18" s="14">
        <v>221030</v>
      </c>
      <c r="E18" s="24" t="s">
        <v>99</v>
      </c>
      <c r="F18" s="30" t="s">
        <v>100</v>
      </c>
      <c r="G18" s="14">
        <v>11.3</v>
      </c>
      <c r="H18" s="24" t="s">
        <v>62</v>
      </c>
      <c r="I18" s="18" t="s">
        <v>19</v>
      </c>
      <c r="J18" s="18" t="s">
        <v>101</v>
      </c>
      <c r="K18" s="24" t="s">
        <v>56</v>
      </c>
      <c r="L18" s="14">
        <v>0</v>
      </c>
      <c r="M18" s="14">
        <v>3088</v>
      </c>
      <c r="N18" s="25" t="s">
        <v>68</v>
      </c>
      <c r="O18" s="14">
        <f t="shared" si="0"/>
        <v>11.3</v>
      </c>
      <c r="P18" s="14">
        <v>124</v>
      </c>
      <c r="Q18" s="24" t="s">
        <v>83</v>
      </c>
      <c r="R18" s="14">
        <v>0</v>
      </c>
    </row>
    <row r="19" spans="1:18" ht="20.100000000000001" customHeight="1" x14ac:dyDescent="0.2">
      <c r="F19" s="31"/>
      <c r="Q19" s="28"/>
    </row>
    <row r="20" spans="1:18" ht="20.100000000000001" customHeight="1" x14ac:dyDescent="0.2">
      <c r="Q20" s="28"/>
    </row>
  </sheetData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dimension ref="A2:AC17"/>
  <sheetViews>
    <sheetView topLeftCell="B3" workbookViewId="0">
      <selection activeCell="B3" sqref="A1:IV65536"/>
    </sheetView>
  </sheetViews>
  <sheetFormatPr defaultRowHeight="12.75" x14ac:dyDescent="0.2"/>
  <cols>
    <col min="1" max="1" width="7.140625" style="10" customWidth="1"/>
    <col min="2" max="2" width="9.28515625" style="6" customWidth="1"/>
    <col min="3" max="3" width="12.42578125" style="6" customWidth="1"/>
    <col min="4" max="4" width="15.5703125" style="6" customWidth="1"/>
    <col min="5" max="5" width="14.28515625" style="6" customWidth="1"/>
    <col min="6" max="6" width="20.140625" style="6" customWidth="1"/>
    <col min="7" max="7" width="12.42578125" style="6" customWidth="1"/>
    <col min="8" max="8" width="9.42578125" style="6" customWidth="1"/>
    <col min="9" max="9" width="15" style="6" customWidth="1"/>
    <col min="10" max="10" width="34" style="6" customWidth="1"/>
    <col min="11" max="11" width="13.28515625" style="6" customWidth="1"/>
    <col min="12" max="13" width="9.28515625" style="6" customWidth="1"/>
    <col min="14" max="14" width="10.42578125" style="6" customWidth="1"/>
    <col min="15" max="15" width="11.85546875" style="6" customWidth="1"/>
    <col min="16" max="16" width="11.28515625" style="6" customWidth="1"/>
    <col min="17" max="17" width="12.42578125" style="6" customWidth="1"/>
    <col min="18" max="18" width="8.710937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2.5" customHeight="1" x14ac:dyDescent="0.2">
      <c r="A10" s="7">
        <v>1</v>
      </c>
      <c r="B10" s="18">
        <v>2608</v>
      </c>
      <c r="C10" s="19" t="s">
        <v>664</v>
      </c>
      <c r="D10" s="18">
        <v>476148</v>
      </c>
      <c r="E10" s="19" t="s">
        <v>602</v>
      </c>
      <c r="F10" s="29" t="s">
        <v>128</v>
      </c>
      <c r="G10" s="20">
        <v>35.700000000000003</v>
      </c>
      <c r="H10" s="18" t="s">
        <v>20</v>
      </c>
      <c r="I10" s="18" t="s">
        <v>19</v>
      </c>
      <c r="J10" s="42" t="s">
        <v>840</v>
      </c>
      <c r="K10" s="19" t="s">
        <v>708</v>
      </c>
      <c r="L10" s="21">
        <v>0</v>
      </c>
      <c r="M10" s="21">
        <v>206</v>
      </c>
      <c r="N10" s="19" t="s">
        <v>727</v>
      </c>
      <c r="O10" s="22">
        <f t="shared" ref="O10:O17" si="0">G10</f>
        <v>35.700000000000003</v>
      </c>
      <c r="P10" s="43">
        <v>313</v>
      </c>
      <c r="Q10" s="18" t="s">
        <v>837</v>
      </c>
      <c r="R10" s="21">
        <v>0</v>
      </c>
      <c r="S10" s="2"/>
    </row>
    <row r="11" spans="1:29" ht="4.5" hidden="1" customHeight="1" x14ac:dyDescent="0.2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29" ht="28.5" customHeight="1" x14ac:dyDescent="0.2">
      <c r="A12" s="7">
        <v>2</v>
      </c>
      <c r="B12" s="14">
        <v>4984</v>
      </c>
      <c r="C12" s="24" t="s">
        <v>807</v>
      </c>
      <c r="D12" s="15">
        <v>4979</v>
      </c>
      <c r="E12" s="24" t="s">
        <v>756</v>
      </c>
      <c r="F12" s="29" t="s">
        <v>841</v>
      </c>
      <c r="G12" s="16">
        <v>1163.82</v>
      </c>
      <c r="H12" s="18" t="s">
        <v>20</v>
      </c>
      <c r="I12" s="18" t="s">
        <v>19</v>
      </c>
      <c r="J12" s="42" t="s">
        <v>842</v>
      </c>
      <c r="K12" s="18" t="s">
        <v>807</v>
      </c>
      <c r="L12" s="6">
        <v>0</v>
      </c>
      <c r="M12" s="14">
        <v>318</v>
      </c>
      <c r="N12" s="24" t="s">
        <v>835</v>
      </c>
      <c r="O12" s="22">
        <f t="shared" si="0"/>
        <v>1163.82</v>
      </c>
      <c r="P12" s="14">
        <v>314</v>
      </c>
      <c r="Q12" s="18" t="s">
        <v>837</v>
      </c>
      <c r="R12" s="21">
        <v>0</v>
      </c>
    </row>
    <row r="13" spans="1:29" ht="41.25" customHeight="1" x14ac:dyDescent="0.2">
      <c r="A13" s="13">
        <v>3</v>
      </c>
      <c r="B13" s="14">
        <v>5663</v>
      </c>
      <c r="C13" s="24" t="s">
        <v>824</v>
      </c>
      <c r="D13" s="14">
        <v>34061</v>
      </c>
      <c r="E13" s="24" t="s">
        <v>825</v>
      </c>
      <c r="F13" s="18" t="s">
        <v>843</v>
      </c>
      <c r="G13" s="14">
        <v>47.68</v>
      </c>
      <c r="H13" s="18" t="s">
        <v>20</v>
      </c>
      <c r="I13" s="18" t="s">
        <v>19</v>
      </c>
      <c r="J13" s="18" t="s">
        <v>844</v>
      </c>
      <c r="K13" s="24" t="s">
        <v>815</v>
      </c>
      <c r="L13" s="14">
        <v>0</v>
      </c>
      <c r="M13" s="14">
        <v>319</v>
      </c>
      <c r="N13" s="25" t="s">
        <v>835</v>
      </c>
      <c r="O13" s="22">
        <f t="shared" si="0"/>
        <v>47.68</v>
      </c>
      <c r="P13" s="14">
        <v>312</v>
      </c>
      <c r="Q13" s="24" t="s">
        <v>837</v>
      </c>
      <c r="R13" s="14">
        <v>0</v>
      </c>
    </row>
    <row r="14" spans="1:29" ht="21.75" customHeight="1" x14ac:dyDescent="0.2">
      <c r="A14" s="13">
        <v>4</v>
      </c>
      <c r="B14" s="14">
        <v>5599</v>
      </c>
      <c r="C14" s="24" t="s">
        <v>824</v>
      </c>
      <c r="D14" s="14">
        <v>1016</v>
      </c>
      <c r="E14" s="24" t="s">
        <v>825</v>
      </c>
      <c r="F14" s="24" t="s">
        <v>845</v>
      </c>
      <c r="G14" s="14">
        <v>874.86</v>
      </c>
      <c r="H14" s="18" t="s">
        <v>20</v>
      </c>
      <c r="I14" s="18" t="s">
        <v>19</v>
      </c>
      <c r="J14" s="24" t="s">
        <v>846</v>
      </c>
      <c r="K14" s="24" t="s">
        <v>824</v>
      </c>
      <c r="L14" s="14">
        <v>0</v>
      </c>
      <c r="M14" s="14">
        <v>321</v>
      </c>
      <c r="N14" s="25" t="s">
        <v>835</v>
      </c>
      <c r="O14" s="22">
        <f t="shared" si="0"/>
        <v>874.86</v>
      </c>
      <c r="P14" s="14">
        <v>311</v>
      </c>
      <c r="Q14" s="24" t="s">
        <v>837</v>
      </c>
      <c r="R14" s="14">
        <v>0</v>
      </c>
    </row>
    <row r="15" spans="1:29" ht="21.75" customHeight="1" x14ac:dyDescent="0.2">
      <c r="A15" s="13">
        <v>5</v>
      </c>
      <c r="B15" s="14">
        <v>5735</v>
      </c>
      <c r="C15" s="24" t="s">
        <v>757</v>
      </c>
      <c r="D15" s="14">
        <v>50049</v>
      </c>
      <c r="E15" s="24" t="s">
        <v>756</v>
      </c>
      <c r="F15" s="24" t="s">
        <v>132</v>
      </c>
      <c r="G15" s="14">
        <v>31563.5</v>
      </c>
      <c r="H15" s="24" t="s">
        <v>62</v>
      </c>
      <c r="I15" s="18" t="s">
        <v>19</v>
      </c>
      <c r="J15" s="24" t="s">
        <v>847</v>
      </c>
      <c r="K15" s="24" t="s">
        <v>815</v>
      </c>
      <c r="L15" s="14">
        <v>0</v>
      </c>
      <c r="M15" s="14">
        <v>322</v>
      </c>
      <c r="N15" s="25" t="s">
        <v>835</v>
      </c>
      <c r="O15" s="22">
        <f t="shared" si="0"/>
        <v>31563.5</v>
      </c>
      <c r="P15" s="14">
        <v>23</v>
      </c>
      <c r="Q15" s="24" t="s">
        <v>837</v>
      </c>
      <c r="R15" s="14">
        <v>0</v>
      </c>
    </row>
    <row r="16" spans="1:29" ht="26.25" customHeight="1" x14ac:dyDescent="0.2">
      <c r="A16" s="13">
        <v>6</v>
      </c>
      <c r="B16" s="14">
        <v>4127</v>
      </c>
      <c r="C16" s="24" t="s">
        <v>752</v>
      </c>
      <c r="D16" s="14">
        <v>602791</v>
      </c>
      <c r="E16" s="24" t="s">
        <v>849</v>
      </c>
      <c r="F16" s="24" t="s">
        <v>257</v>
      </c>
      <c r="G16" s="14">
        <v>70</v>
      </c>
      <c r="H16" s="24" t="s">
        <v>20</v>
      </c>
      <c r="I16" s="18" t="s">
        <v>19</v>
      </c>
      <c r="J16" s="24" t="s">
        <v>850</v>
      </c>
      <c r="K16" s="24" t="s">
        <v>825</v>
      </c>
      <c r="L16" s="14">
        <v>0</v>
      </c>
      <c r="M16" s="14">
        <v>326</v>
      </c>
      <c r="N16" s="25" t="s">
        <v>837</v>
      </c>
      <c r="O16" s="14">
        <f t="shared" si="0"/>
        <v>70</v>
      </c>
      <c r="P16" s="14">
        <v>315</v>
      </c>
      <c r="Q16" s="24" t="s">
        <v>837</v>
      </c>
      <c r="R16" s="14">
        <v>0</v>
      </c>
    </row>
    <row r="17" spans="1:18" ht="21.75" customHeight="1" x14ac:dyDescent="0.2">
      <c r="A17" s="13">
        <v>7</v>
      </c>
      <c r="B17" s="14">
        <v>41088</v>
      </c>
      <c r="C17" s="24" t="s">
        <v>438</v>
      </c>
      <c r="D17" s="14">
        <v>10275</v>
      </c>
      <c r="E17" s="24" t="s">
        <v>382</v>
      </c>
      <c r="F17" s="24" t="s">
        <v>587</v>
      </c>
      <c r="G17" s="14">
        <v>109</v>
      </c>
      <c r="H17" s="24" t="s">
        <v>20</v>
      </c>
      <c r="I17" s="18" t="s">
        <v>19</v>
      </c>
      <c r="J17" s="24" t="s">
        <v>851</v>
      </c>
      <c r="K17" s="24" t="s">
        <v>852</v>
      </c>
      <c r="L17" s="14">
        <v>0</v>
      </c>
      <c r="M17" s="14">
        <v>327</v>
      </c>
      <c r="N17" s="25" t="s">
        <v>853</v>
      </c>
      <c r="O17" s="14">
        <f t="shared" si="0"/>
        <v>109</v>
      </c>
      <c r="P17" s="14">
        <v>316</v>
      </c>
      <c r="Q17" s="24" t="s">
        <v>837</v>
      </c>
      <c r="R17" s="14">
        <v>0</v>
      </c>
    </row>
  </sheetData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dimension ref="A2:AC11"/>
  <sheetViews>
    <sheetView workbookViewId="0">
      <selection activeCell="K21" sqref="K21"/>
    </sheetView>
  </sheetViews>
  <sheetFormatPr defaultRowHeight="12.75" x14ac:dyDescent="0.2"/>
  <cols>
    <col min="1" max="1" width="7.140625" style="10" customWidth="1"/>
    <col min="2" max="2" width="10.42578125" style="6" customWidth="1"/>
    <col min="3" max="3" width="12.42578125" style="6" customWidth="1"/>
    <col min="4" max="4" width="17.5703125" style="6" customWidth="1"/>
    <col min="5" max="5" width="14.28515625" style="6" customWidth="1"/>
    <col min="6" max="6" width="20.140625" style="6" customWidth="1"/>
    <col min="7" max="7" width="12.42578125" style="6" customWidth="1"/>
    <col min="8" max="8" width="9.85546875" style="6" customWidth="1"/>
    <col min="9" max="9" width="17.7109375" style="6" customWidth="1"/>
    <col min="10" max="10" width="27.7109375" style="6" customWidth="1"/>
    <col min="11" max="11" width="13.28515625" style="6" customWidth="1"/>
    <col min="12" max="13" width="9.28515625" style="6" customWidth="1"/>
    <col min="14" max="14" width="10.42578125" style="6" customWidth="1"/>
    <col min="15" max="15" width="11.85546875" style="6" customWidth="1"/>
    <col min="16" max="16" width="11.28515625" style="6" customWidth="1"/>
    <col min="17" max="17" width="12.42578125" style="6" customWidth="1"/>
    <col min="18" max="18" width="8.710937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4" t="s">
        <v>1</v>
      </c>
      <c r="B6" s="137" t="s">
        <v>2</v>
      </c>
      <c r="C6" s="138"/>
      <c r="D6" s="137" t="s">
        <v>3</v>
      </c>
      <c r="E6" s="139"/>
      <c r="F6" s="139"/>
      <c r="G6" s="138"/>
      <c r="H6" s="134" t="s">
        <v>4</v>
      </c>
      <c r="I6" s="134" t="s">
        <v>5</v>
      </c>
      <c r="J6" s="134" t="s">
        <v>6</v>
      </c>
      <c r="K6" s="134" t="s">
        <v>7</v>
      </c>
      <c r="L6" s="134" t="s">
        <v>8</v>
      </c>
      <c r="M6" s="134" t="s">
        <v>9</v>
      </c>
      <c r="N6" s="134" t="s">
        <v>10</v>
      </c>
      <c r="O6" s="140" t="s">
        <v>11</v>
      </c>
      <c r="P6" s="137" t="s">
        <v>12</v>
      </c>
      <c r="Q6" s="138"/>
      <c r="R6" s="13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5"/>
      <c r="B7" s="134" t="s">
        <v>14</v>
      </c>
      <c r="C7" s="134" t="s">
        <v>15</v>
      </c>
      <c r="D7" s="134" t="s">
        <v>14</v>
      </c>
      <c r="E7" s="134" t="s">
        <v>15</v>
      </c>
      <c r="F7" s="134" t="s">
        <v>16</v>
      </c>
      <c r="G7" s="140" t="s">
        <v>17</v>
      </c>
      <c r="H7" s="135"/>
      <c r="I7" s="135"/>
      <c r="J7" s="135"/>
      <c r="K7" s="135"/>
      <c r="L7" s="135"/>
      <c r="M7" s="135"/>
      <c r="N7" s="135"/>
      <c r="O7" s="142"/>
      <c r="P7" s="134" t="s">
        <v>14</v>
      </c>
      <c r="Q7" s="134" t="s">
        <v>15</v>
      </c>
      <c r="R7" s="135"/>
      <c r="S7" s="2"/>
    </row>
    <row r="8" spans="1:29" s="9" customFormat="1" ht="45.75" customHeight="1" x14ac:dyDescent="0.2">
      <c r="A8" s="136"/>
      <c r="B8" s="136"/>
      <c r="C8" s="136"/>
      <c r="D8" s="136"/>
      <c r="E8" s="136"/>
      <c r="F8" s="136"/>
      <c r="G8" s="141"/>
      <c r="H8" s="136"/>
      <c r="I8" s="136"/>
      <c r="J8" s="136"/>
      <c r="K8" s="136"/>
      <c r="L8" s="136"/>
      <c r="M8" s="136"/>
      <c r="N8" s="136"/>
      <c r="O8" s="141"/>
      <c r="P8" s="136"/>
      <c r="Q8" s="136"/>
      <c r="R8" s="136"/>
      <c r="S8" s="2"/>
    </row>
    <row r="9" spans="1:29" s="9" customFormat="1" ht="23.25" customHeight="1" x14ac:dyDescent="0.2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4.75" customHeight="1" x14ac:dyDescent="0.2">
      <c r="A10" s="7">
        <v>1</v>
      </c>
      <c r="B10" s="18">
        <v>2190</v>
      </c>
      <c r="C10" s="19" t="s">
        <v>664</v>
      </c>
      <c r="D10" s="18">
        <v>10935982</v>
      </c>
      <c r="E10" s="19" t="s">
        <v>664</v>
      </c>
      <c r="F10" s="29" t="s">
        <v>623</v>
      </c>
      <c r="G10" s="20">
        <v>531.48</v>
      </c>
      <c r="H10" s="18" t="s">
        <v>20</v>
      </c>
      <c r="I10" s="18" t="s">
        <v>19</v>
      </c>
      <c r="J10" s="42" t="s">
        <v>624</v>
      </c>
      <c r="K10" s="19" t="s">
        <v>680</v>
      </c>
      <c r="L10" s="21">
        <v>0</v>
      </c>
      <c r="M10" s="21">
        <v>191</v>
      </c>
      <c r="N10" s="19" t="s">
        <v>708</v>
      </c>
      <c r="O10" s="22">
        <f>G10</f>
        <v>531.48</v>
      </c>
      <c r="P10" s="21">
        <v>319</v>
      </c>
      <c r="Q10" s="23" t="s">
        <v>848</v>
      </c>
      <c r="R10" s="21">
        <v>0</v>
      </c>
      <c r="S10" s="2"/>
    </row>
    <row r="11" spans="1:29" ht="49.5" hidden="1" customHeight="1" x14ac:dyDescent="0.2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</sheetData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dimension ref="A2:AC15"/>
  <sheetViews>
    <sheetView topLeftCell="A3" workbookViewId="0">
      <selection activeCell="A3" sqref="A1:IV65536"/>
    </sheetView>
  </sheetViews>
  <sheetFormatPr defaultRowHeight="12.75" x14ac:dyDescent="0.2"/>
  <cols>
    <col min="1" max="1" width="7.140625" style="10" customWidth="1"/>
    <col min="2" max="2" width="11.42578125" style="6" customWidth="1"/>
    <col min="3" max="3" width="12.42578125" style="6" customWidth="1"/>
    <col min="4" max="4" width="17.5703125" style="6" customWidth="1"/>
    <col min="5" max="5" width="14.28515625" style="6" customWidth="1"/>
    <col min="6" max="6" width="20.140625" style="6" customWidth="1"/>
    <col min="7" max="7" width="12.42578125" style="6" customWidth="1"/>
    <col min="8" max="8" width="9.85546875" style="6" customWidth="1"/>
    <col min="9" max="9" width="15" style="6" customWidth="1"/>
    <col min="10" max="10" width="34" style="6" customWidth="1"/>
    <col min="11" max="11" width="13.28515625" style="6" customWidth="1"/>
    <col min="12" max="13" width="9.28515625" style="6" customWidth="1"/>
    <col min="14" max="14" width="10.42578125" style="6" customWidth="1"/>
    <col min="15" max="15" width="11.85546875" style="6" customWidth="1"/>
    <col min="16" max="16" width="11.28515625" style="6" customWidth="1"/>
    <col min="17" max="17" width="12.42578125" style="6" customWidth="1"/>
    <col min="18" max="18" width="8.710937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2.5" customHeight="1" x14ac:dyDescent="0.2">
      <c r="A10" s="7">
        <v>1</v>
      </c>
      <c r="B10" s="18">
        <v>3634</v>
      </c>
      <c r="C10" s="19" t="s">
        <v>721</v>
      </c>
      <c r="D10" s="18">
        <v>6317631</v>
      </c>
      <c r="E10" s="19" t="s">
        <v>721</v>
      </c>
      <c r="F10" s="29" t="s">
        <v>222</v>
      </c>
      <c r="G10" s="20">
        <v>16673.97</v>
      </c>
      <c r="H10" s="18" t="s">
        <v>20</v>
      </c>
      <c r="I10" s="18" t="s">
        <v>19</v>
      </c>
      <c r="J10" s="42" t="s">
        <v>855</v>
      </c>
      <c r="K10" s="19" t="s">
        <v>752</v>
      </c>
      <c r="L10" s="21">
        <v>0</v>
      </c>
      <c r="M10" s="21">
        <v>248</v>
      </c>
      <c r="N10" s="19" t="s">
        <v>765</v>
      </c>
      <c r="O10" s="22">
        <f t="shared" ref="O10:O15" si="0">G10</f>
        <v>16673.97</v>
      </c>
      <c r="P10" s="43">
        <v>327</v>
      </c>
      <c r="Q10" s="18" t="s">
        <v>854</v>
      </c>
      <c r="R10" s="21">
        <v>0</v>
      </c>
      <c r="S10" s="2"/>
    </row>
    <row r="11" spans="1:29" ht="4.5" hidden="1" customHeight="1" x14ac:dyDescent="0.2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29" ht="23.25" customHeight="1" x14ac:dyDescent="0.2">
      <c r="A12" s="7">
        <v>2</v>
      </c>
      <c r="B12" s="14">
        <v>5555</v>
      </c>
      <c r="C12" s="24" t="s">
        <v>824</v>
      </c>
      <c r="D12" s="15">
        <v>121</v>
      </c>
      <c r="E12" s="24" t="s">
        <v>807</v>
      </c>
      <c r="F12" s="29" t="s">
        <v>33</v>
      </c>
      <c r="G12" s="16">
        <v>2918.18</v>
      </c>
      <c r="H12" s="18" t="s">
        <v>20</v>
      </c>
      <c r="I12" s="18" t="s">
        <v>19</v>
      </c>
      <c r="J12" s="42" t="s">
        <v>856</v>
      </c>
      <c r="K12" s="24" t="s">
        <v>824</v>
      </c>
      <c r="L12" s="21">
        <v>0</v>
      </c>
      <c r="M12" s="14">
        <v>328</v>
      </c>
      <c r="N12" s="24" t="s">
        <v>837</v>
      </c>
      <c r="O12" s="22">
        <f t="shared" si="0"/>
        <v>2918.18</v>
      </c>
      <c r="P12" s="14">
        <v>326</v>
      </c>
      <c r="Q12" s="18" t="s">
        <v>854</v>
      </c>
      <c r="R12" s="21">
        <v>0</v>
      </c>
    </row>
    <row r="13" spans="1:29" ht="27" customHeight="1" x14ac:dyDescent="0.2">
      <c r="A13" s="13">
        <v>3</v>
      </c>
      <c r="B13" s="25">
        <v>2837</v>
      </c>
      <c r="C13" s="24" t="s">
        <v>693</v>
      </c>
      <c r="D13" s="14">
        <v>42</v>
      </c>
      <c r="E13" s="24" t="s">
        <v>693</v>
      </c>
      <c r="F13" s="29" t="s">
        <v>122</v>
      </c>
      <c r="G13" s="14">
        <v>297.5</v>
      </c>
      <c r="H13" s="18" t="s">
        <v>20</v>
      </c>
      <c r="I13" s="18" t="s">
        <v>19</v>
      </c>
      <c r="J13" s="18" t="s">
        <v>857</v>
      </c>
      <c r="K13" s="24" t="s">
        <v>700</v>
      </c>
      <c r="L13" s="14">
        <v>0</v>
      </c>
      <c r="M13" s="14">
        <v>216</v>
      </c>
      <c r="N13" s="25" t="s">
        <v>752</v>
      </c>
      <c r="O13" s="22">
        <f t="shared" si="0"/>
        <v>297.5</v>
      </c>
      <c r="P13" s="14">
        <v>325</v>
      </c>
      <c r="Q13" s="18" t="s">
        <v>854</v>
      </c>
      <c r="R13" s="21">
        <v>0</v>
      </c>
    </row>
    <row r="14" spans="1:29" ht="24" customHeight="1" x14ac:dyDescent="0.2">
      <c r="A14" s="13">
        <v>4</v>
      </c>
      <c r="B14" s="14">
        <v>2730</v>
      </c>
      <c r="C14" s="24" t="s">
        <v>693</v>
      </c>
      <c r="D14" s="14">
        <v>1829</v>
      </c>
      <c r="E14" s="24" t="s">
        <v>664</v>
      </c>
      <c r="F14" s="29" t="s">
        <v>230</v>
      </c>
      <c r="G14" s="14">
        <v>282.89</v>
      </c>
      <c r="H14" s="18" t="s">
        <v>20</v>
      </c>
      <c r="I14" s="18" t="s">
        <v>19</v>
      </c>
      <c r="J14" s="18" t="s">
        <v>858</v>
      </c>
      <c r="K14" s="24" t="s">
        <v>693</v>
      </c>
      <c r="L14" s="14">
        <v>0</v>
      </c>
      <c r="M14" s="14">
        <v>190</v>
      </c>
      <c r="N14" s="25" t="s">
        <v>700</v>
      </c>
      <c r="O14" s="22">
        <f t="shared" si="0"/>
        <v>282.89</v>
      </c>
      <c r="P14" s="14">
        <v>324</v>
      </c>
      <c r="Q14" s="18" t="s">
        <v>854</v>
      </c>
      <c r="R14" s="21">
        <v>0</v>
      </c>
    </row>
    <row r="15" spans="1:29" ht="26.25" customHeight="1" x14ac:dyDescent="0.2">
      <c r="A15" s="13">
        <v>5</v>
      </c>
      <c r="B15" s="14">
        <v>5974</v>
      </c>
      <c r="C15" s="25" t="s">
        <v>815</v>
      </c>
      <c r="D15" s="14">
        <v>98780</v>
      </c>
      <c r="E15" s="24" t="s">
        <v>859</v>
      </c>
      <c r="F15" s="24" t="s">
        <v>860</v>
      </c>
      <c r="G15" s="14">
        <v>730.32</v>
      </c>
      <c r="H15" s="18" t="s">
        <v>20</v>
      </c>
      <c r="I15" s="18" t="s">
        <v>19</v>
      </c>
      <c r="J15" s="24" t="s">
        <v>861</v>
      </c>
      <c r="K15" s="24" t="s">
        <v>835</v>
      </c>
      <c r="L15" s="14">
        <v>0</v>
      </c>
      <c r="M15" s="14">
        <v>332</v>
      </c>
      <c r="N15" s="25" t="s">
        <v>837</v>
      </c>
      <c r="O15" s="22">
        <f t="shared" si="0"/>
        <v>730.32</v>
      </c>
      <c r="P15" s="14">
        <v>323</v>
      </c>
      <c r="Q15" s="24" t="s">
        <v>854</v>
      </c>
      <c r="R15" s="14">
        <v>0</v>
      </c>
    </row>
  </sheetData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dimension ref="A2:AC12"/>
  <sheetViews>
    <sheetView workbookViewId="0">
      <selection activeCell="E20" sqref="E20"/>
    </sheetView>
  </sheetViews>
  <sheetFormatPr defaultRowHeight="12.75" x14ac:dyDescent="0.2"/>
  <cols>
    <col min="1" max="1" width="7.140625" style="10" customWidth="1"/>
    <col min="2" max="2" width="9.28515625" style="6" customWidth="1"/>
    <col min="3" max="3" width="12.42578125" style="6" customWidth="1"/>
    <col min="4" max="4" width="15.5703125" style="6" customWidth="1"/>
    <col min="5" max="5" width="14.28515625" style="6" customWidth="1"/>
    <col min="6" max="6" width="20.140625" style="6" customWidth="1"/>
    <col min="7" max="7" width="12.42578125" style="6" customWidth="1"/>
    <col min="8" max="8" width="9.42578125" style="6" customWidth="1"/>
    <col min="9" max="9" width="15" style="6" customWidth="1"/>
    <col min="10" max="10" width="34" style="6" customWidth="1"/>
    <col min="11" max="11" width="13.28515625" style="6" customWidth="1"/>
    <col min="12" max="13" width="9.28515625" style="6" customWidth="1"/>
    <col min="14" max="14" width="10.42578125" style="6" customWidth="1"/>
    <col min="15" max="15" width="11.85546875" style="6" customWidth="1"/>
    <col min="16" max="16" width="11.28515625" style="6" customWidth="1"/>
    <col min="17" max="17" width="12.42578125" style="6" customWidth="1"/>
    <col min="18" max="18" width="8.710937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32.25" customHeight="1" x14ac:dyDescent="0.2">
      <c r="A10" s="7">
        <v>1</v>
      </c>
      <c r="B10" s="18">
        <v>3563</v>
      </c>
      <c r="C10" s="19" t="s">
        <v>721</v>
      </c>
      <c r="D10" s="18">
        <v>152903</v>
      </c>
      <c r="E10" s="19" t="s">
        <v>708</v>
      </c>
      <c r="F10" s="29" t="s">
        <v>656</v>
      </c>
      <c r="G10" s="20">
        <v>1294.8499999999999</v>
      </c>
      <c r="H10" s="18" t="s">
        <v>20</v>
      </c>
      <c r="I10" s="18" t="s">
        <v>19</v>
      </c>
      <c r="J10" s="42" t="s">
        <v>862</v>
      </c>
      <c r="K10" s="19" t="s">
        <v>721</v>
      </c>
      <c r="L10" s="21">
        <v>0</v>
      </c>
      <c r="M10" s="21">
        <v>226</v>
      </c>
      <c r="N10" s="19" t="s">
        <v>765</v>
      </c>
      <c r="O10" s="22">
        <f>G10</f>
        <v>1294.8499999999999</v>
      </c>
      <c r="P10" s="43">
        <v>330</v>
      </c>
      <c r="Q10" s="18" t="s">
        <v>863</v>
      </c>
      <c r="R10" s="21">
        <v>0</v>
      </c>
      <c r="S10" s="2"/>
    </row>
    <row r="11" spans="1:29" ht="4.5" hidden="1" customHeight="1" x14ac:dyDescent="0.2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18"/>
      <c r="R11" s="21">
        <v>0</v>
      </c>
    </row>
    <row r="12" spans="1:29" ht="17.25" customHeight="1" x14ac:dyDescent="0.2">
      <c r="A12" s="13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</row>
  </sheetData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dimension ref="A2:AC17"/>
  <sheetViews>
    <sheetView workbookViewId="0">
      <selection activeCell="K24" sqref="K24"/>
    </sheetView>
  </sheetViews>
  <sheetFormatPr defaultRowHeight="12.75" x14ac:dyDescent="0.2"/>
  <cols>
    <col min="1" max="1" width="7.140625" style="10" customWidth="1"/>
    <col min="2" max="2" width="11.42578125" style="6" customWidth="1"/>
    <col min="3" max="3" width="12.42578125" style="6" customWidth="1"/>
    <col min="4" max="4" width="17.5703125" style="6" customWidth="1"/>
    <col min="5" max="5" width="14.28515625" style="6" customWidth="1"/>
    <col min="6" max="6" width="20.140625" style="6" customWidth="1"/>
    <col min="7" max="7" width="12.42578125" style="6" customWidth="1"/>
    <col min="8" max="8" width="9.85546875" style="6" customWidth="1"/>
    <col min="9" max="9" width="15" style="6" customWidth="1"/>
    <col min="10" max="10" width="34" style="6" customWidth="1"/>
    <col min="11" max="11" width="13.28515625" style="6" customWidth="1"/>
    <col min="12" max="13" width="9.28515625" style="6" customWidth="1"/>
    <col min="14" max="14" width="10.42578125" style="6" customWidth="1"/>
    <col min="15" max="15" width="11.85546875" style="6" customWidth="1"/>
    <col min="16" max="16" width="11.28515625" style="6" customWidth="1"/>
    <col min="17" max="17" width="12.42578125" style="6" customWidth="1"/>
    <col min="18" max="18" width="8.710937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2.5" customHeight="1" x14ac:dyDescent="0.2">
      <c r="A10" s="7">
        <v>1</v>
      </c>
      <c r="B10" s="18">
        <v>3402</v>
      </c>
      <c r="C10" s="19" t="s">
        <v>708</v>
      </c>
      <c r="D10" s="18">
        <v>2028798</v>
      </c>
      <c r="E10" s="19" t="s">
        <v>708</v>
      </c>
      <c r="F10" s="29" t="s">
        <v>322</v>
      </c>
      <c r="G10" s="20">
        <v>1833.99</v>
      </c>
      <c r="H10" s="18" t="s">
        <v>20</v>
      </c>
      <c r="I10" s="18" t="s">
        <v>19</v>
      </c>
      <c r="J10" s="42" t="s">
        <v>864</v>
      </c>
      <c r="K10" s="19" t="s">
        <v>741</v>
      </c>
      <c r="L10" s="21">
        <v>0</v>
      </c>
      <c r="M10" s="21">
        <v>239</v>
      </c>
      <c r="N10" s="19" t="s">
        <v>765</v>
      </c>
      <c r="O10" s="22">
        <f t="shared" ref="O10:O17" si="0">G10</f>
        <v>1833.99</v>
      </c>
      <c r="P10" s="43">
        <v>342</v>
      </c>
      <c r="Q10" s="18" t="s">
        <v>865</v>
      </c>
      <c r="R10" s="21">
        <v>0</v>
      </c>
      <c r="S10" s="2"/>
    </row>
    <row r="11" spans="1:29" ht="4.5" hidden="1" customHeight="1" x14ac:dyDescent="0.2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29" ht="23.25" customHeight="1" x14ac:dyDescent="0.2">
      <c r="A12" s="7">
        <v>2</v>
      </c>
      <c r="B12" s="14">
        <v>3244</v>
      </c>
      <c r="C12" s="24" t="s">
        <v>700</v>
      </c>
      <c r="D12" s="15">
        <v>552218</v>
      </c>
      <c r="E12" s="24" t="s">
        <v>700</v>
      </c>
      <c r="F12" s="29" t="s">
        <v>866</v>
      </c>
      <c r="G12" s="16">
        <v>58434.95</v>
      </c>
      <c r="H12" s="18" t="s">
        <v>20</v>
      </c>
      <c r="I12" s="18" t="s">
        <v>19</v>
      </c>
      <c r="J12" s="42" t="s">
        <v>864</v>
      </c>
      <c r="K12" s="24" t="s">
        <v>753</v>
      </c>
      <c r="L12" s="21">
        <v>0</v>
      </c>
      <c r="M12" s="14">
        <v>246</v>
      </c>
      <c r="N12" s="24" t="s">
        <v>765</v>
      </c>
      <c r="O12" s="22">
        <f t="shared" si="0"/>
        <v>58434.95</v>
      </c>
      <c r="P12" s="14">
        <v>341</v>
      </c>
      <c r="Q12" s="18" t="s">
        <v>865</v>
      </c>
      <c r="R12" s="21">
        <v>0</v>
      </c>
    </row>
    <row r="13" spans="1:29" ht="27" customHeight="1" x14ac:dyDescent="0.2">
      <c r="A13" s="13">
        <v>3</v>
      </c>
      <c r="B13" s="25">
        <v>3932</v>
      </c>
      <c r="C13" s="24" t="s">
        <v>741</v>
      </c>
      <c r="D13" s="14">
        <v>6423397620</v>
      </c>
      <c r="E13" s="24" t="s">
        <v>741</v>
      </c>
      <c r="F13" s="29" t="s">
        <v>217</v>
      </c>
      <c r="G13" s="14">
        <v>1919.48</v>
      </c>
      <c r="H13" s="18" t="s">
        <v>20</v>
      </c>
      <c r="I13" s="18" t="s">
        <v>19</v>
      </c>
      <c r="J13" s="18" t="s">
        <v>867</v>
      </c>
      <c r="K13" s="24" t="s">
        <v>752</v>
      </c>
      <c r="L13" s="14">
        <v>0</v>
      </c>
      <c r="M13" s="14">
        <v>241</v>
      </c>
      <c r="N13" s="25" t="s">
        <v>765</v>
      </c>
      <c r="O13" s="22">
        <f t="shared" si="0"/>
        <v>1919.48</v>
      </c>
      <c r="P13" s="14">
        <v>340</v>
      </c>
      <c r="Q13" s="18" t="s">
        <v>865</v>
      </c>
      <c r="R13" s="21">
        <v>0</v>
      </c>
    </row>
    <row r="14" spans="1:29" ht="24" customHeight="1" x14ac:dyDescent="0.2">
      <c r="A14" s="13">
        <v>4</v>
      </c>
      <c r="B14" s="14">
        <v>3918</v>
      </c>
      <c r="C14" s="24" t="s">
        <v>741</v>
      </c>
      <c r="D14" s="14">
        <v>6423400187</v>
      </c>
      <c r="E14" s="24" t="s">
        <v>708</v>
      </c>
      <c r="F14" s="29" t="s">
        <v>217</v>
      </c>
      <c r="G14" s="14">
        <v>32.99</v>
      </c>
      <c r="H14" s="18" t="s">
        <v>20</v>
      </c>
      <c r="I14" s="18" t="s">
        <v>19</v>
      </c>
      <c r="J14" s="18" t="s">
        <v>868</v>
      </c>
      <c r="K14" s="24" t="s">
        <v>752</v>
      </c>
      <c r="L14" s="14">
        <v>0</v>
      </c>
      <c r="M14" s="14">
        <v>242</v>
      </c>
      <c r="N14" s="25" t="s">
        <v>765</v>
      </c>
      <c r="O14" s="22">
        <f t="shared" si="0"/>
        <v>32.99</v>
      </c>
      <c r="P14" s="14">
        <v>340</v>
      </c>
      <c r="Q14" s="18" t="s">
        <v>865</v>
      </c>
      <c r="R14" s="21">
        <v>0</v>
      </c>
    </row>
    <row r="15" spans="1:29" ht="26.25" customHeight="1" x14ac:dyDescent="0.2">
      <c r="A15" s="13">
        <v>5</v>
      </c>
      <c r="B15" s="14">
        <v>3527</v>
      </c>
      <c r="C15" s="25" t="s">
        <v>721</v>
      </c>
      <c r="D15" s="14">
        <v>141519</v>
      </c>
      <c r="E15" s="24" t="s">
        <v>708</v>
      </c>
      <c r="F15" s="18" t="s">
        <v>225</v>
      </c>
      <c r="G15" s="14">
        <v>589.04999999999995</v>
      </c>
      <c r="H15" s="18" t="s">
        <v>20</v>
      </c>
      <c r="I15" s="18" t="s">
        <v>19</v>
      </c>
      <c r="J15" s="24" t="s">
        <v>869</v>
      </c>
      <c r="K15" s="24" t="s">
        <v>727</v>
      </c>
      <c r="L15" s="14">
        <v>0</v>
      </c>
      <c r="M15" s="14">
        <v>244</v>
      </c>
      <c r="N15" s="25" t="s">
        <v>765</v>
      </c>
      <c r="O15" s="22">
        <f t="shared" si="0"/>
        <v>589.04999999999995</v>
      </c>
      <c r="P15" s="14">
        <v>339</v>
      </c>
      <c r="Q15" s="24" t="s">
        <v>865</v>
      </c>
      <c r="R15" s="14">
        <v>0</v>
      </c>
    </row>
    <row r="16" spans="1:29" ht="41.25" customHeight="1" x14ac:dyDescent="0.2">
      <c r="A16" s="13">
        <v>6</v>
      </c>
      <c r="B16" s="14">
        <v>5017</v>
      </c>
      <c r="C16" s="25" t="s">
        <v>807</v>
      </c>
      <c r="D16" s="14">
        <v>4503</v>
      </c>
      <c r="E16" s="25" t="s">
        <v>708</v>
      </c>
      <c r="F16" s="18" t="s">
        <v>870</v>
      </c>
      <c r="G16" s="14">
        <v>265</v>
      </c>
      <c r="H16" s="18" t="s">
        <v>20</v>
      </c>
      <c r="I16" s="18" t="s">
        <v>19</v>
      </c>
      <c r="J16" s="24" t="s">
        <v>871</v>
      </c>
      <c r="K16" s="24" t="s">
        <v>812</v>
      </c>
      <c r="L16" s="14">
        <v>0</v>
      </c>
      <c r="M16" s="14">
        <v>323</v>
      </c>
      <c r="N16" s="25" t="s">
        <v>835</v>
      </c>
      <c r="O16" s="14">
        <f t="shared" si="0"/>
        <v>265</v>
      </c>
      <c r="P16" s="14">
        <v>338</v>
      </c>
      <c r="Q16" s="24" t="s">
        <v>865</v>
      </c>
      <c r="R16" s="14">
        <v>0</v>
      </c>
    </row>
    <row r="17" spans="1:18" ht="25.5" customHeight="1" x14ac:dyDescent="0.2">
      <c r="A17" s="13">
        <v>7</v>
      </c>
      <c r="B17" s="14">
        <v>3539</v>
      </c>
      <c r="C17" s="25" t="s">
        <v>721</v>
      </c>
      <c r="D17" s="14">
        <v>1831</v>
      </c>
      <c r="E17" s="25" t="s">
        <v>708</v>
      </c>
      <c r="F17" s="24" t="s">
        <v>230</v>
      </c>
      <c r="G17" s="14">
        <v>417.69</v>
      </c>
      <c r="H17" s="18" t="s">
        <v>20</v>
      </c>
      <c r="I17" s="18" t="s">
        <v>19</v>
      </c>
      <c r="J17" s="24" t="s">
        <v>872</v>
      </c>
      <c r="K17" s="24" t="s">
        <v>727</v>
      </c>
      <c r="L17" s="14">
        <v>0</v>
      </c>
      <c r="M17" s="14">
        <v>245</v>
      </c>
      <c r="N17" s="25" t="s">
        <v>765</v>
      </c>
      <c r="O17" s="14">
        <f t="shared" si="0"/>
        <v>417.69</v>
      </c>
      <c r="P17" s="14">
        <v>337</v>
      </c>
      <c r="Q17" s="24" t="s">
        <v>865</v>
      </c>
      <c r="R17" s="14">
        <v>0</v>
      </c>
    </row>
  </sheetData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dimension ref="A2:AC20"/>
  <sheetViews>
    <sheetView topLeftCell="A4" workbookViewId="0">
      <selection activeCell="G24" sqref="G24"/>
    </sheetView>
  </sheetViews>
  <sheetFormatPr defaultRowHeight="12.75" x14ac:dyDescent="0.2"/>
  <cols>
    <col min="1" max="1" width="7.140625" style="10" customWidth="1"/>
    <col min="2" max="2" width="9.28515625" style="6" customWidth="1"/>
    <col min="3" max="3" width="12.42578125" style="6" customWidth="1"/>
    <col min="4" max="4" width="15.5703125" style="6" customWidth="1"/>
    <col min="5" max="5" width="14.28515625" style="6" customWidth="1"/>
    <col min="6" max="6" width="20.140625" style="6" customWidth="1"/>
    <col min="7" max="7" width="12.42578125" style="6" customWidth="1"/>
    <col min="8" max="8" width="9.42578125" style="6" customWidth="1"/>
    <col min="9" max="9" width="15" style="6" customWidth="1"/>
    <col min="10" max="10" width="34" style="6" customWidth="1"/>
    <col min="11" max="11" width="12.85546875" style="6" customWidth="1"/>
    <col min="12" max="13" width="9.28515625" style="6" customWidth="1"/>
    <col min="14" max="14" width="10.42578125" style="6" customWidth="1"/>
    <col min="15" max="15" width="11.85546875" style="6" customWidth="1"/>
    <col min="16" max="16" width="10.28515625" style="6" customWidth="1"/>
    <col min="17" max="17" width="12.42578125" style="6" customWidth="1"/>
    <col min="18" max="18" width="8.7109375" style="6" customWidth="1"/>
    <col min="19" max="19" width="11.85546875" style="6" customWidth="1"/>
    <col min="20" max="20" width="11.28515625" style="6" customWidth="1"/>
    <col min="21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2.5" customHeight="1" x14ac:dyDescent="0.2">
      <c r="A10" s="7">
        <v>1</v>
      </c>
      <c r="B10" s="18">
        <v>3528</v>
      </c>
      <c r="C10" s="19" t="s">
        <v>874</v>
      </c>
      <c r="D10" s="18">
        <v>1510</v>
      </c>
      <c r="E10" s="19" t="s">
        <v>797</v>
      </c>
      <c r="F10" s="29" t="s">
        <v>875</v>
      </c>
      <c r="G10" s="20">
        <v>3094</v>
      </c>
      <c r="H10" s="18" t="s">
        <v>20</v>
      </c>
      <c r="I10" s="18" t="s">
        <v>19</v>
      </c>
      <c r="J10" s="42" t="s">
        <v>876</v>
      </c>
      <c r="K10" s="19" t="s">
        <v>877</v>
      </c>
      <c r="L10" s="21">
        <v>0</v>
      </c>
      <c r="M10" s="21">
        <v>272</v>
      </c>
      <c r="N10" s="19" t="s">
        <v>788</v>
      </c>
      <c r="O10" s="22">
        <f t="shared" ref="O10:O20" si="0">G10</f>
        <v>3094</v>
      </c>
      <c r="P10" s="43">
        <v>357</v>
      </c>
      <c r="Q10" s="18" t="s">
        <v>873</v>
      </c>
      <c r="R10" s="21">
        <v>0</v>
      </c>
      <c r="S10" s="2"/>
    </row>
    <row r="11" spans="1:29" ht="4.5" hidden="1" customHeight="1" x14ac:dyDescent="0.2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29" ht="28.5" customHeight="1" x14ac:dyDescent="0.2">
      <c r="A12" s="7">
        <v>2</v>
      </c>
      <c r="B12" s="14">
        <v>4623</v>
      </c>
      <c r="C12" s="24" t="s">
        <v>799</v>
      </c>
      <c r="D12" s="15">
        <v>120</v>
      </c>
      <c r="E12" s="24" t="s">
        <v>788</v>
      </c>
      <c r="F12" s="29" t="s">
        <v>340</v>
      </c>
      <c r="G12" s="16">
        <v>3000</v>
      </c>
      <c r="H12" s="18" t="s">
        <v>20</v>
      </c>
      <c r="I12" s="18" t="s">
        <v>19</v>
      </c>
      <c r="J12" s="42" t="s">
        <v>498</v>
      </c>
      <c r="K12" s="18" t="s">
        <v>788</v>
      </c>
      <c r="L12" s="6">
        <v>0</v>
      </c>
      <c r="M12" s="14">
        <v>275</v>
      </c>
      <c r="N12" s="24" t="s">
        <v>788</v>
      </c>
      <c r="O12" s="22">
        <f t="shared" si="0"/>
        <v>3000</v>
      </c>
      <c r="P12" s="14">
        <v>358</v>
      </c>
      <c r="Q12" s="18" t="s">
        <v>873</v>
      </c>
      <c r="R12" s="21">
        <v>0</v>
      </c>
    </row>
    <row r="13" spans="1:29" ht="18.75" customHeight="1" x14ac:dyDescent="0.2">
      <c r="A13" s="13">
        <v>3</v>
      </c>
      <c r="B13" s="14">
        <v>3631</v>
      </c>
      <c r="C13" s="24" t="s">
        <v>874</v>
      </c>
      <c r="D13" s="14">
        <v>10938833</v>
      </c>
      <c r="E13" s="24" t="s">
        <v>874</v>
      </c>
      <c r="F13" s="18" t="s">
        <v>623</v>
      </c>
      <c r="G13" s="14">
        <v>531.48</v>
      </c>
      <c r="H13" s="18" t="s">
        <v>20</v>
      </c>
      <c r="I13" s="18" t="s">
        <v>19</v>
      </c>
      <c r="J13" s="18" t="s">
        <v>745</v>
      </c>
      <c r="K13" s="24" t="s">
        <v>874</v>
      </c>
      <c r="L13" s="14">
        <v>0</v>
      </c>
      <c r="M13" s="14">
        <v>225</v>
      </c>
      <c r="N13" s="24" t="s">
        <v>794</v>
      </c>
      <c r="O13" s="22">
        <f t="shared" si="0"/>
        <v>531.48</v>
      </c>
      <c r="P13" s="14">
        <v>359</v>
      </c>
      <c r="Q13" s="24" t="s">
        <v>873</v>
      </c>
      <c r="R13" s="14">
        <v>0</v>
      </c>
    </row>
    <row r="14" spans="1:29" ht="21.75" customHeight="1" x14ac:dyDescent="0.2">
      <c r="A14" s="13">
        <v>4</v>
      </c>
      <c r="B14" s="14">
        <v>3929</v>
      </c>
      <c r="C14" s="24" t="s">
        <v>748</v>
      </c>
      <c r="D14" s="14">
        <v>792</v>
      </c>
      <c r="E14" s="24" t="s">
        <v>748</v>
      </c>
      <c r="F14" s="24" t="s">
        <v>271</v>
      </c>
      <c r="G14" s="14">
        <v>5950</v>
      </c>
      <c r="H14" s="18" t="s">
        <v>20</v>
      </c>
      <c r="I14" s="18" t="s">
        <v>19</v>
      </c>
      <c r="J14" s="24" t="s">
        <v>878</v>
      </c>
      <c r="K14" s="24" t="s">
        <v>849</v>
      </c>
      <c r="L14" s="14">
        <v>0</v>
      </c>
      <c r="M14" s="14">
        <v>233</v>
      </c>
      <c r="N14" s="24" t="s">
        <v>794</v>
      </c>
      <c r="O14" s="22">
        <f t="shared" si="0"/>
        <v>5950</v>
      </c>
      <c r="P14" s="14">
        <v>360</v>
      </c>
      <c r="Q14" s="24" t="s">
        <v>873</v>
      </c>
      <c r="R14" s="14">
        <v>0</v>
      </c>
    </row>
    <row r="15" spans="1:29" ht="24.75" customHeight="1" x14ac:dyDescent="0.2">
      <c r="A15" s="13">
        <v>5</v>
      </c>
      <c r="B15" s="14">
        <v>3401</v>
      </c>
      <c r="C15" s="24" t="s">
        <v>797</v>
      </c>
      <c r="D15" s="14">
        <v>2458</v>
      </c>
      <c r="E15" s="24" t="s">
        <v>797</v>
      </c>
      <c r="F15" s="24" t="s">
        <v>119</v>
      </c>
      <c r="G15" s="14">
        <v>2309.31</v>
      </c>
      <c r="H15" s="18" t="s">
        <v>20</v>
      </c>
      <c r="I15" s="18" t="s">
        <v>19</v>
      </c>
      <c r="J15" s="24" t="s">
        <v>879</v>
      </c>
      <c r="K15" s="24" t="s">
        <v>748</v>
      </c>
      <c r="L15" s="14">
        <v>0</v>
      </c>
      <c r="M15" s="14">
        <v>235</v>
      </c>
      <c r="N15" s="25" t="s">
        <v>794</v>
      </c>
      <c r="O15" s="22">
        <f t="shared" si="0"/>
        <v>2309.31</v>
      </c>
      <c r="P15" s="14">
        <v>356</v>
      </c>
      <c r="Q15" s="24" t="s">
        <v>873</v>
      </c>
      <c r="R15" s="14">
        <v>0</v>
      </c>
    </row>
    <row r="16" spans="1:29" ht="26.25" customHeight="1" x14ac:dyDescent="0.2">
      <c r="A16" s="13">
        <v>6</v>
      </c>
      <c r="B16" s="14">
        <v>3660</v>
      </c>
      <c r="C16" s="24" t="s">
        <v>874</v>
      </c>
      <c r="D16" s="14">
        <v>128641</v>
      </c>
      <c r="E16" s="24" t="s">
        <v>874</v>
      </c>
      <c r="F16" s="24" t="s">
        <v>148</v>
      </c>
      <c r="G16" s="14">
        <v>2234.63</v>
      </c>
      <c r="H16" s="18" t="s">
        <v>20</v>
      </c>
      <c r="I16" s="18" t="s">
        <v>19</v>
      </c>
      <c r="J16" s="24" t="s">
        <v>880</v>
      </c>
      <c r="K16" s="24" t="s">
        <v>877</v>
      </c>
      <c r="L16" s="14">
        <v>0</v>
      </c>
      <c r="M16" s="14">
        <v>236</v>
      </c>
      <c r="N16" s="25" t="s">
        <v>794</v>
      </c>
      <c r="O16" s="14">
        <f t="shared" si="0"/>
        <v>2234.63</v>
      </c>
      <c r="P16" s="14">
        <v>355</v>
      </c>
      <c r="Q16" s="24" t="s">
        <v>873</v>
      </c>
      <c r="R16" s="14">
        <v>0</v>
      </c>
    </row>
    <row r="17" spans="1:18" ht="27" customHeight="1" x14ac:dyDescent="0.2">
      <c r="A17" s="13">
        <v>7</v>
      </c>
      <c r="B17" s="14">
        <v>4771</v>
      </c>
      <c r="C17" s="24" t="s">
        <v>787</v>
      </c>
      <c r="D17" s="14">
        <v>9084147</v>
      </c>
      <c r="E17" s="24" t="s">
        <v>874</v>
      </c>
      <c r="F17" s="24" t="s">
        <v>232</v>
      </c>
      <c r="G17" s="14">
        <v>1279.55</v>
      </c>
      <c r="H17" s="18" t="s">
        <v>20</v>
      </c>
      <c r="I17" s="18" t="s">
        <v>19</v>
      </c>
      <c r="J17" s="24" t="s">
        <v>883</v>
      </c>
      <c r="K17" s="24" t="s">
        <v>804</v>
      </c>
      <c r="L17" s="14">
        <v>0</v>
      </c>
      <c r="M17" s="14">
        <v>336</v>
      </c>
      <c r="N17" s="25" t="s">
        <v>853</v>
      </c>
      <c r="O17" s="14">
        <f t="shared" si="0"/>
        <v>1279.55</v>
      </c>
      <c r="P17" s="14">
        <v>354</v>
      </c>
      <c r="Q17" s="24" t="s">
        <v>873</v>
      </c>
      <c r="R17" s="14">
        <v>0</v>
      </c>
    </row>
    <row r="18" spans="1:18" ht="23.25" customHeight="1" x14ac:dyDescent="0.2">
      <c r="A18" s="13">
        <v>8</v>
      </c>
      <c r="B18" s="14">
        <v>3957</v>
      </c>
      <c r="C18" s="24" t="s">
        <v>748</v>
      </c>
      <c r="D18" s="14">
        <v>573</v>
      </c>
      <c r="E18" s="24" t="s">
        <v>797</v>
      </c>
      <c r="F18" s="24" t="s">
        <v>248</v>
      </c>
      <c r="G18" s="14">
        <v>357</v>
      </c>
      <c r="H18" s="18" t="s">
        <v>20</v>
      </c>
      <c r="I18" s="18" t="s">
        <v>19</v>
      </c>
      <c r="J18" s="24" t="s">
        <v>882</v>
      </c>
      <c r="K18" s="24" t="s">
        <v>748</v>
      </c>
      <c r="L18" s="14">
        <v>0</v>
      </c>
      <c r="M18" s="14">
        <v>218</v>
      </c>
      <c r="N18" s="25" t="s">
        <v>881</v>
      </c>
      <c r="O18" s="14">
        <f t="shared" si="0"/>
        <v>357</v>
      </c>
      <c r="P18" s="14">
        <v>353</v>
      </c>
      <c r="Q18" s="24" t="s">
        <v>873</v>
      </c>
      <c r="R18" s="14">
        <v>0</v>
      </c>
    </row>
    <row r="19" spans="1:18" ht="27" customHeight="1" x14ac:dyDescent="0.2">
      <c r="A19" s="13">
        <v>9</v>
      </c>
      <c r="B19" s="14">
        <v>3958</v>
      </c>
      <c r="C19" s="24" t="s">
        <v>748</v>
      </c>
      <c r="D19" s="14">
        <v>590</v>
      </c>
      <c r="E19" s="24" t="s">
        <v>797</v>
      </c>
      <c r="F19" s="24" t="s">
        <v>248</v>
      </c>
      <c r="G19" s="14">
        <v>624.36</v>
      </c>
      <c r="H19" s="18" t="s">
        <v>20</v>
      </c>
      <c r="I19" s="18" t="s">
        <v>19</v>
      </c>
      <c r="J19" s="24" t="s">
        <v>884</v>
      </c>
      <c r="K19" s="24" t="s">
        <v>748</v>
      </c>
      <c r="L19" s="14">
        <v>0</v>
      </c>
      <c r="M19" s="14">
        <v>219</v>
      </c>
      <c r="N19" s="25" t="s">
        <v>881</v>
      </c>
      <c r="O19" s="14">
        <f t="shared" si="0"/>
        <v>624.36</v>
      </c>
      <c r="P19" s="14">
        <v>353</v>
      </c>
      <c r="Q19" s="24" t="s">
        <v>873</v>
      </c>
      <c r="R19" s="14">
        <v>0</v>
      </c>
    </row>
    <row r="20" spans="1:18" ht="27" customHeight="1" x14ac:dyDescent="0.2">
      <c r="A20" s="13">
        <v>10</v>
      </c>
      <c r="B20" s="14">
        <v>6985</v>
      </c>
      <c r="C20" s="24" t="s">
        <v>885</v>
      </c>
      <c r="D20" s="14">
        <v>2399</v>
      </c>
      <c r="E20" s="24" t="s">
        <v>885</v>
      </c>
      <c r="F20" s="24" t="s">
        <v>886</v>
      </c>
      <c r="G20" s="14">
        <v>4200</v>
      </c>
      <c r="H20" s="18" t="s">
        <v>20</v>
      </c>
      <c r="I20" s="18" t="s">
        <v>19</v>
      </c>
      <c r="J20" s="24" t="s">
        <v>887</v>
      </c>
      <c r="K20" s="14"/>
      <c r="L20" s="14">
        <v>0</v>
      </c>
      <c r="M20" s="14">
        <v>344</v>
      </c>
      <c r="N20" s="25" t="s">
        <v>885</v>
      </c>
      <c r="O20" s="14">
        <f t="shared" si="0"/>
        <v>4200</v>
      </c>
      <c r="P20" s="14">
        <v>364</v>
      </c>
      <c r="Q20" s="24" t="s">
        <v>873</v>
      </c>
      <c r="R20" s="14">
        <v>0</v>
      </c>
    </row>
  </sheetData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dimension ref="A2:AC7"/>
  <sheetViews>
    <sheetView workbookViewId="0">
      <selection activeCell="J22" sqref="J22"/>
    </sheetView>
  </sheetViews>
  <sheetFormatPr defaultRowHeight="12.75" x14ac:dyDescent="0.2"/>
  <cols>
    <col min="1" max="1" width="7.140625" style="10" customWidth="1"/>
    <col min="2" max="2" width="9.28515625" style="6" customWidth="1"/>
    <col min="3" max="3" width="12.42578125" style="6" customWidth="1"/>
    <col min="4" max="4" width="15.5703125" style="6" customWidth="1"/>
    <col min="5" max="5" width="14.28515625" style="6" customWidth="1"/>
    <col min="6" max="6" width="20.140625" style="6" customWidth="1"/>
    <col min="7" max="7" width="12.42578125" style="6" customWidth="1"/>
    <col min="8" max="8" width="9.42578125" style="6" customWidth="1"/>
    <col min="9" max="9" width="15" style="6" customWidth="1"/>
    <col min="10" max="10" width="34" style="6" customWidth="1"/>
    <col min="11" max="11" width="13.28515625" style="6" customWidth="1"/>
    <col min="12" max="13" width="9.28515625" style="6" customWidth="1"/>
    <col min="14" max="14" width="10.42578125" style="6" customWidth="1"/>
    <col min="15" max="15" width="11.85546875" style="6" customWidth="1"/>
    <col min="16" max="16" width="11.28515625" style="6" customWidth="1"/>
    <col min="17" max="17" width="12.42578125" style="6" customWidth="1"/>
    <col min="18" max="18" width="8.710937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7" t="s">
        <v>1</v>
      </c>
      <c r="B6" s="7" t="s">
        <v>2</v>
      </c>
      <c r="C6" s="7"/>
      <c r="D6" s="7" t="s">
        <v>3</v>
      </c>
      <c r="E6" s="7"/>
      <c r="F6" s="7"/>
      <c r="G6" s="7"/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36" t="s">
        <v>11</v>
      </c>
      <c r="P6" s="7" t="s">
        <v>12</v>
      </c>
      <c r="Q6" s="7"/>
      <c r="R6" s="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7"/>
      <c r="B7" s="7" t="s">
        <v>14</v>
      </c>
      <c r="C7" s="7" t="s">
        <v>15</v>
      </c>
      <c r="D7" s="7" t="s">
        <v>14</v>
      </c>
      <c r="E7" s="7" t="s">
        <v>15</v>
      </c>
      <c r="F7" s="7" t="s">
        <v>16</v>
      </c>
      <c r="G7" s="36" t="s">
        <v>17</v>
      </c>
      <c r="H7" s="7"/>
      <c r="I7" s="7"/>
      <c r="J7" s="7"/>
      <c r="K7" s="7"/>
      <c r="L7" s="7"/>
      <c r="M7" s="7"/>
      <c r="N7" s="7"/>
      <c r="O7" s="36"/>
      <c r="P7" s="7" t="s">
        <v>14</v>
      </c>
      <c r="Q7" s="7" t="s">
        <v>15</v>
      </c>
      <c r="R7" s="7"/>
      <c r="S7" s="2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dimension ref="A2:AC15"/>
  <sheetViews>
    <sheetView workbookViewId="0">
      <selection sqref="A1:IV65536"/>
    </sheetView>
  </sheetViews>
  <sheetFormatPr defaultRowHeight="12.75" x14ac:dyDescent="0.2"/>
  <cols>
    <col min="1" max="1" width="7.140625" style="10" customWidth="1"/>
    <col min="2" max="2" width="9.28515625" style="6" customWidth="1"/>
    <col min="3" max="3" width="12.42578125" style="6" customWidth="1"/>
    <col min="4" max="4" width="13.5703125" style="6" customWidth="1"/>
    <col min="5" max="5" width="14.28515625" style="6" customWidth="1"/>
    <col min="6" max="6" width="20.140625" style="6" customWidth="1"/>
    <col min="7" max="7" width="12.42578125" style="6" customWidth="1"/>
    <col min="8" max="8" width="9.42578125" style="6" customWidth="1"/>
    <col min="9" max="9" width="15" style="6" customWidth="1"/>
    <col min="10" max="10" width="34" style="6" customWidth="1"/>
    <col min="11" max="11" width="13.28515625" style="6" customWidth="1"/>
    <col min="12" max="13" width="9.28515625" style="6" customWidth="1"/>
    <col min="14" max="14" width="10.42578125" style="6" customWidth="1"/>
    <col min="15" max="15" width="11.85546875" style="6" customWidth="1"/>
    <col min="16" max="16" width="11.28515625" style="6" customWidth="1"/>
    <col min="17" max="17" width="12.42578125" style="6" customWidth="1"/>
    <col min="18" max="18" width="8.710937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2.5" customHeight="1" x14ac:dyDescent="0.2">
      <c r="A10" s="7">
        <v>1</v>
      </c>
      <c r="B10" s="18">
        <v>4038</v>
      </c>
      <c r="C10" s="19" t="s">
        <v>748</v>
      </c>
      <c r="D10" s="18">
        <v>3154</v>
      </c>
      <c r="E10" s="19" t="s">
        <v>797</v>
      </c>
      <c r="F10" s="29" t="s">
        <v>251</v>
      </c>
      <c r="G10" s="20">
        <v>309.05</v>
      </c>
      <c r="H10" s="18" t="s">
        <v>20</v>
      </c>
      <c r="I10" s="18" t="s">
        <v>19</v>
      </c>
      <c r="J10" s="42" t="s">
        <v>891</v>
      </c>
      <c r="K10" s="19" t="s">
        <v>849</v>
      </c>
      <c r="L10" s="21">
        <v>0</v>
      </c>
      <c r="M10" s="21">
        <v>232</v>
      </c>
      <c r="N10" s="19" t="s">
        <v>794</v>
      </c>
      <c r="O10" s="22">
        <f t="shared" ref="O10:O15" si="0">G10</f>
        <v>309.05</v>
      </c>
      <c r="P10" s="43">
        <v>374</v>
      </c>
      <c r="Q10" s="18" t="s">
        <v>888</v>
      </c>
      <c r="R10" s="21">
        <v>0</v>
      </c>
      <c r="S10" s="2"/>
    </row>
    <row r="11" spans="1:29" ht="4.5" hidden="1" customHeight="1" x14ac:dyDescent="0.2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29" ht="28.5" customHeight="1" x14ac:dyDescent="0.2">
      <c r="A12" s="44">
        <v>2</v>
      </c>
      <c r="B12" s="45">
        <v>3888</v>
      </c>
      <c r="C12" s="46" t="s">
        <v>877</v>
      </c>
      <c r="D12" s="47">
        <v>2489</v>
      </c>
      <c r="E12" s="46" t="s">
        <v>877</v>
      </c>
      <c r="F12" s="48" t="s">
        <v>119</v>
      </c>
      <c r="G12" s="49">
        <v>2481.9699999999998</v>
      </c>
      <c r="H12" s="18" t="s">
        <v>20</v>
      </c>
      <c r="I12" s="18" t="s">
        <v>19</v>
      </c>
      <c r="J12" s="51" t="s">
        <v>889</v>
      </c>
      <c r="K12" s="50" t="s">
        <v>794</v>
      </c>
      <c r="L12" s="6">
        <v>0</v>
      </c>
      <c r="M12" s="45">
        <v>269</v>
      </c>
      <c r="N12" s="46" t="s">
        <v>788</v>
      </c>
      <c r="O12" s="52">
        <f t="shared" si="0"/>
        <v>2481.9699999999998</v>
      </c>
      <c r="P12" s="45">
        <v>375</v>
      </c>
      <c r="Q12" s="50" t="s">
        <v>888</v>
      </c>
      <c r="R12" s="53">
        <v>0</v>
      </c>
    </row>
    <row r="13" spans="1:29" ht="26.25" customHeight="1" x14ac:dyDescent="0.2">
      <c r="A13" s="13">
        <v>3</v>
      </c>
      <c r="B13" s="14">
        <v>4571</v>
      </c>
      <c r="C13" s="24" t="s">
        <v>794</v>
      </c>
      <c r="D13" s="14">
        <v>2531</v>
      </c>
      <c r="E13" s="24" t="s">
        <v>849</v>
      </c>
      <c r="F13" s="48" t="s">
        <v>119</v>
      </c>
      <c r="G13" s="14">
        <v>2215.02</v>
      </c>
      <c r="H13" s="18" t="s">
        <v>20</v>
      </c>
      <c r="I13" s="18" t="s">
        <v>19</v>
      </c>
      <c r="J13" s="24" t="s">
        <v>890</v>
      </c>
      <c r="K13" s="24" t="s">
        <v>794</v>
      </c>
      <c r="L13" s="14">
        <v>0</v>
      </c>
      <c r="M13" s="14">
        <v>268</v>
      </c>
      <c r="N13" s="25" t="s">
        <v>788</v>
      </c>
      <c r="O13" s="52">
        <f t="shared" si="0"/>
        <v>2215.02</v>
      </c>
      <c r="P13" s="14">
        <v>375</v>
      </c>
      <c r="Q13" s="24" t="s">
        <v>888</v>
      </c>
      <c r="R13" s="14">
        <v>0</v>
      </c>
    </row>
    <row r="14" spans="1:29" ht="27.75" customHeight="1" x14ac:dyDescent="0.2">
      <c r="A14" s="13">
        <v>4</v>
      </c>
      <c r="B14" s="14">
        <v>4102</v>
      </c>
      <c r="C14" s="24" t="s">
        <v>849</v>
      </c>
      <c r="D14" s="14">
        <v>2510</v>
      </c>
      <c r="E14" s="24" t="s">
        <v>748</v>
      </c>
      <c r="F14" s="29" t="s">
        <v>119</v>
      </c>
      <c r="G14" s="14">
        <v>1480.52</v>
      </c>
      <c r="H14" s="18" t="s">
        <v>20</v>
      </c>
      <c r="I14" s="18" t="s">
        <v>19</v>
      </c>
      <c r="J14" s="24" t="s">
        <v>892</v>
      </c>
      <c r="K14" s="24" t="s">
        <v>794</v>
      </c>
      <c r="L14" s="14">
        <v>0</v>
      </c>
      <c r="M14" s="14">
        <v>270</v>
      </c>
      <c r="N14" s="25" t="s">
        <v>788</v>
      </c>
      <c r="O14" s="52">
        <f t="shared" si="0"/>
        <v>1480.52</v>
      </c>
      <c r="P14" s="14">
        <v>375</v>
      </c>
      <c r="Q14" s="24" t="s">
        <v>888</v>
      </c>
      <c r="R14" s="14">
        <v>0</v>
      </c>
    </row>
    <row r="15" spans="1:29" x14ac:dyDescent="0.2">
      <c r="O15" s="52">
        <f t="shared" si="0"/>
        <v>0</v>
      </c>
    </row>
  </sheetData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dimension ref="A1"/>
  <sheetViews>
    <sheetView workbookViewId="0">
      <selection activeCell="Q37" sqref="Q37"/>
    </sheetView>
  </sheetViews>
  <sheetFormatPr defaultRowHeight="12.75" x14ac:dyDescent="0.2"/>
  <sheetData/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dimension ref="A2:AC18"/>
  <sheetViews>
    <sheetView workbookViewId="0">
      <selection sqref="A1:IV65536"/>
    </sheetView>
  </sheetViews>
  <sheetFormatPr defaultRowHeight="12.75" x14ac:dyDescent="0.2"/>
  <cols>
    <col min="1" max="1" width="7.140625" style="10" customWidth="1"/>
    <col min="2" max="2" width="9.28515625" style="6" customWidth="1"/>
    <col min="3" max="3" width="12.42578125" style="6" customWidth="1"/>
    <col min="4" max="4" width="15.5703125" style="6" customWidth="1"/>
    <col min="5" max="5" width="14.28515625" style="6" customWidth="1"/>
    <col min="6" max="6" width="20.140625" style="6" customWidth="1"/>
    <col min="7" max="7" width="12.42578125" style="6" customWidth="1"/>
    <col min="8" max="8" width="9.42578125" style="6" customWidth="1"/>
    <col min="9" max="9" width="15" style="6" customWidth="1"/>
    <col min="10" max="10" width="34" style="6" customWidth="1"/>
    <col min="11" max="11" width="13.28515625" style="6" customWidth="1"/>
    <col min="12" max="13" width="9.28515625" style="6" customWidth="1"/>
    <col min="14" max="14" width="10.42578125" style="6" customWidth="1"/>
    <col min="15" max="15" width="11.85546875" style="6" customWidth="1"/>
    <col min="16" max="16" width="9.85546875" style="6" customWidth="1"/>
    <col min="17" max="17" width="12.42578125" style="6" customWidth="1"/>
    <col min="18" max="18" width="8.4257812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31.5" customHeight="1" x14ac:dyDescent="0.2">
      <c r="A10" s="7">
        <v>1</v>
      </c>
      <c r="B10" s="18">
        <v>4486</v>
      </c>
      <c r="C10" s="19" t="s">
        <v>794</v>
      </c>
      <c r="D10" s="18">
        <v>2014473</v>
      </c>
      <c r="E10" s="19" t="s">
        <v>794</v>
      </c>
      <c r="F10" s="29" t="s">
        <v>816</v>
      </c>
      <c r="G10" s="54">
        <v>2059.6</v>
      </c>
      <c r="H10" s="29" t="s">
        <v>20</v>
      </c>
      <c r="I10" s="29" t="s">
        <v>19</v>
      </c>
      <c r="J10" s="55" t="s">
        <v>902</v>
      </c>
      <c r="K10" s="56" t="s">
        <v>788</v>
      </c>
      <c r="L10" s="32">
        <v>0</v>
      </c>
      <c r="M10" s="32">
        <v>337</v>
      </c>
      <c r="N10" s="56" t="s">
        <v>853</v>
      </c>
      <c r="O10" s="57">
        <f>G10</f>
        <v>2059.6</v>
      </c>
      <c r="P10" s="58">
        <v>391</v>
      </c>
      <c r="Q10" s="18" t="s">
        <v>893</v>
      </c>
      <c r="R10" s="21">
        <v>0</v>
      </c>
      <c r="S10" s="2"/>
    </row>
    <row r="11" spans="1:29" ht="4.5" hidden="1" customHeight="1" x14ac:dyDescent="0.2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ref="O11:O18" si="0">G11</f>
        <v>0</v>
      </c>
      <c r="P11" s="14"/>
      <c r="Q11" s="18"/>
      <c r="R11" s="21">
        <v>0</v>
      </c>
    </row>
    <row r="12" spans="1:29" ht="26.25" customHeight="1" x14ac:dyDescent="0.2">
      <c r="A12" s="13">
        <v>2</v>
      </c>
      <c r="B12" s="14">
        <v>4317</v>
      </c>
      <c r="C12" s="24" t="s">
        <v>881</v>
      </c>
      <c r="D12" s="14">
        <v>4</v>
      </c>
      <c r="E12" s="24" t="s">
        <v>881</v>
      </c>
      <c r="F12" s="18" t="s">
        <v>894</v>
      </c>
      <c r="G12" s="14">
        <v>18007.080000000002</v>
      </c>
      <c r="H12" s="18" t="s">
        <v>20</v>
      </c>
      <c r="I12" s="18" t="s">
        <v>19</v>
      </c>
      <c r="J12" s="24" t="s">
        <v>895</v>
      </c>
      <c r="K12" s="24" t="s">
        <v>788</v>
      </c>
      <c r="L12" s="14">
        <v>0</v>
      </c>
      <c r="M12" s="14">
        <v>288</v>
      </c>
      <c r="N12" s="24" t="s">
        <v>832</v>
      </c>
      <c r="O12" s="22">
        <f t="shared" si="0"/>
        <v>18007.080000000002</v>
      </c>
      <c r="P12" s="14">
        <v>389</v>
      </c>
      <c r="Q12" s="24" t="s">
        <v>893</v>
      </c>
      <c r="R12" s="14">
        <v>0</v>
      </c>
    </row>
    <row r="13" spans="1:29" ht="27" customHeight="1" x14ac:dyDescent="0.2">
      <c r="A13" s="13">
        <v>3</v>
      </c>
      <c r="B13" s="14">
        <v>4728</v>
      </c>
      <c r="C13" s="24" t="s">
        <v>799</v>
      </c>
      <c r="D13" s="14">
        <v>13787950</v>
      </c>
      <c r="E13" s="24" t="s">
        <v>799</v>
      </c>
      <c r="F13" s="24" t="s">
        <v>294</v>
      </c>
      <c r="G13" s="14">
        <v>171.36</v>
      </c>
      <c r="H13" s="18" t="s">
        <v>20</v>
      </c>
      <c r="I13" s="18" t="s">
        <v>19</v>
      </c>
      <c r="J13" s="24" t="s">
        <v>896</v>
      </c>
      <c r="K13" s="24" t="s">
        <v>787</v>
      </c>
      <c r="L13" s="14">
        <v>0</v>
      </c>
      <c r="M13" s="14">
        <v>333</v>
      </c>
      <c r="N13" s="24" t="s">
        <v>853</v>
      </c>
      <c r="O13" s="22">
        <f t="shared" si="0"/>
        <v>171.36</v>
      </c>
      <c r="P13" s="14">
        <v>388</v>
      </c>
      <c r="Q13" s="24" t="s">
        <v>893</v>
      </c>
      <c r="R13" s="14">
        <v>0</v>
      </c>
    </row>
    <row r="14" spans="1:29" ht="22.5" customHeight="1" x14ac:dyDescent="0.2">
      <c r="A14" s="13">
        <v>4</v>
      </c>
      <c r="B14" s="14">
        <v>4730</v>
      </c>
      <c r="C14" s="24" t="s">
        <v>799</v>
      </c>
      <c r="D14" s="14">
        <v>13787952</v>
      </c>
      <c r="E14" s="24" t="s">
        <v>799</v>
      </c>
      <c r="F14" s="24" t="s">
        <v>294</v>
      </c>
      <c r="G14" s="14">
        <v>738.9</v>
      </c>
      <c r="H14" s="18" t="s">
        <v>20</v>
      </c>
      <c r="I14" s="18" t="s">
        <v>19</v>
      </c>
      <c r="J14" s="24" t="s">
        <v>897</v>
      </c>
      <c r="K14" s="24" t="s">
        <v>898</v>
      </c>
      <c r="L14" s="14">
        <v>0</v>
      </c>
      <c r="M14" s="14">
        <v>335</v>
      </c>
      <c r="N14" s="24" t="s">
        <v>899</v>
      </c>
      <c r="O14" s="22">
        <f t="shared" si="0"/>
        <v>738.9</v>
      </c>
      <c r="P14" s="14">
        <v>388</v>
      </c>
      <c r="Q14" s="24" t="s">
        <v>893</v>
      </c>
      <c r="R14" s="14">
        <v>0</v>
      </c>
    </row>
    <row r="15" spans="1:29" ht="21" customHeight="1" x14ac:dyDescent="0.2">
      <c r="A15" s="13">
        <v>5</v>
      </c>
      <c r="B15" s="14">
        <v>4731</v>
      </c>
      <c r="C15" s="24" t="s">
        <v>799</v>
      </c>
      <c r="D15" s="14">
        <v>13787953</v>
      </c>
      <c r="E15" s="24" t="s">
        <v>799</v>
      </c>
      <c r="F15" s="24" t="s">
        <v>294</v>
      </c>
      <c r="G15" s="14">
        <v>190.4</v>
      </c>
      <c r="H15" s="18" t="s">
        <v>20</v>
      </c>
      <c r="I15" s="18" t="s">
        <v>19</v>
      </c>
      <c r="J15" s="24" t="s">
        <v>900</v>
      </c>
      <c r="K15" s="24" t="s">
        <v>788</v>
      </c>
      <c r="L15" s="14">
        <v>0</v>
      </c>
      <c r="M15" s="14">
        <v>334</v>
      </c>
      <c r="N15" s="24" t="s">
        <v>853</v>
      </c>
      <c r="O15" s="22">
        <f t="shared" si="0"/>
        <v>190.4</v>
      </c>
      <c r="P15" s="14">
        <v>388</v>
      </c>
      <c r="Q15" s="24" t="s">
        <v>893</v>
      </c>
      <c r="R15" s="14">
        <v>0</v>
      </c>
    </row>
    <row r="16" spans="1:29" ht="23.25" customHeight="1" x14ac:dyDescent="0.2">
      <c r="A16" s="13">
        <v>6</v>
      </c>
      <c r="B16" s="14">
        <v>4938</v>
      </c>
      <c r="C16" s="24" t="s">
        <v>788</v>
      </c>
      <c r="D16" s="14">
        <v>2028883</v>
      </c>
      <c r="E16" s="24" t="s">
        <v>787</v>
      </c>
      <c r="F16" s="24" t="s">
        <v>322</v>
      </c>
      <c r="G16" s="14">
        <v>2438.58</v>
      </c>
      <c r="H16" s="18" t="s">
        <v>20</v>
      </c>
      <c r="I16" s="18" t="s">
        <v>19</v>
      </c>
      <c r="J16" s="18" t="s">
        <v>901</v>
      </c>
      <c r="K16" s="24" t="s">
        <v>788</v>
      </c>
      <c r="L16" s="14">
        <v>0</v>
      </c>
      <c r="M16" s="14">
        <v>271</v>
      </c>
      <c r="N16" s="24" t="s">
        <v>788</v>
      </c>
      <c r="O16" s="22">
        <f t="shared" si="0"/>
        <v>2438.58</v>
      </c>
      <c r="P16" s="14">
        <v>390</v>
      </c>
      <c r="Q16" s="24" t="s">
        <v>893</v>
      </c>
      <c r="R16" s="14">
        <v>0</v>
      </c>
    </row>
    <row r="17" spans="1:18" ht="24" customHeight="1" x14ac:dyDescent="0.2">
      <c r="A17" s="13">
        <v>7</v>
      </c>
      <c r="B17" s="14">
        <v>4399</v>
      </c>
      <c r="C17" s="24" t="s">
        <v>794</v>
      </c>
      <c r="D17" s="14">
        <v>9084144</v>
      </c>
      <c r="E17" s="24" t="s">
        <v>874</v>
      </c>
      <c r="F17" s="24" t="s">
        <v>909</v>
      </c>
      <c r="G17" s="14">
        <v>2975</v>
      </c>
      <c r="H17" s="18" t="s">
        <v>20</v>
      </c>
      <c r="I17" s="18" t="s">
        <v>19</v>
      </c>
      <c r="J17" s="18" t="s">
        <v>910</v>
      </c>
      <c r="K17" s="24" t="s">
        <v>799</v>
      </c>
      <c r="L17" s="14">
        <v>0</v>
      </c>
      <c r="M17" s="14">
        <v>265</v>
      </c>
      <c r="N17" s="24" t="s">
        <v>788</v>
      </c>
      <c r="O17" s="22">
        <f t="shared" si="0"/>
        <v>2975</v>
      </c>
      <c r="P17" s="14">
        <v>387</v>
      </c>
      <c r="Q17" s="24" t="s">
        <v>893</v>
      </c>
      <c r="R17" s="14">
        <v>0</v>
      </c>
    </row>
    <row r="18" spans="1:18" ht="29.25" customHeight="1" x14ac:dyDescent="0.2">
      <c r="A18" s="13">
        <v>8</v>
      </c>
      <c r="B18" s="14">
        <v>4397</v>
      </c>
      <c r="C18" s="24" t="s">
        <v>794</v>
      </c>
      <c r="D18" s="14">
        <v>9084143</v>
      </c>
      <c r="E18" s="24" t="s">
        <v>874</v>
      </c>
      <c r="F18" s="24" t="s">
        <v>909</v>
      </c>
      <c r="G18" s="14">
        <v>6941.66</v>
      </c>
      <c r="H18" s="18" t="s">
        <v>20</v>
      </c>
      <c r="I18" s="18" t="s">
        <v>19</v>
      </c>
      <c r="J18" s="18" t="s">
        <v>911</v>
      </c>
      <c r="K18" s="24" t="s">
        <v>794</v>
      </c>
      <c r="L18" s="14">
        <v>0</v>
      </c>
      <c r="M18" s="14">
        <v>262</v>
      </c>
      <c r="N18" s="24" t="s">
        <v>788</v>
      </c>
      <c r="O18" s="22">
        <f t="shared" si="0"/>
        <v>6941.66</v>
      </c>
      <c r="P18" s="14">
        <v>387</v>
      </c>
      <c r="Q18" s="24" t="s">
        <v>893</v>
      </c>
      <c r="R18" s="14">
        <v>0</v>
      </c>
    </row>
  </sheetData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AC16"/>
  <sheetViews>
    <sheetView workbookViewId="0">
      <selection sqref="A1:IV65536"/>
    </sheetView>
  </sheetViews>
  <sheetFormatPr defaultRowHeight="20.100000000000001" customHeight="1" x14ac:dyDescent="0.2"/>
  <cols>
    <col min="1" max="1" width="4.5703125" style="10" customWidth="1"/>
    <col min="2" max="2" width="9.7109375" style="6" customWidth="1"/>
    <col min="3" max="3" width="12.42578125" style="6" customWidth="1"/>
    <col min="4" max="4" width="10.85546875" style="6" customWidth="1"/>
    <col min="5" max="5" width="14.28515625" style="6" customWidth="1"/>
    <col min="6" max="6" width="20.140625" style="6" customWidth="1"/>
    <col min="7" max="7" width="12.42578125" style="6" customWidth="1"/>
    <col min="8" max="8" width="9.85546875" style="6" customWidth="1"/>
    <col min="9" max="9" width="15" style="6" customWidth="1"/>
    <col min="10" max="10" width="25.28515625" style="6" customWidth="1"/>
    <col min="11" max="11" width="13.28515625" style="6" customWidth="1"/>
    <col min="12" max="13" width="9.28515625" style="6" customWidth="1"/>
    <col min="14" max="14" width="10.42578125" style="6" customWidth="1"/>
    <col min="15" max="15" width="11.85546875" style="6" customWidth="1"/>
    <col min="16" max="16" width="11.28515625" style="6" customWidth="1"/>
    <col min="17" max="17" width="12.42578125" style="6" customWidth="1"/>
    <col min="18" max="18" width="8.710937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0.100000000000001" customHeight="1" x14ac:dyDescent="0.2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39" customHeight="1" x14ac:dyDescent="0.2">
      <c r="A10" s="27">
        <v>1</v>
      </c>
      <c r="B10" s="18">
        <v>33203</v>
      </c>
      <c r="C10" s="19" t="s">
        <v>102</v>
      </c>
      <c r="D10" s="18">
        <v>14523</v>
      </c>
      <c r="E10" s="19" t="s">
        <v>52</v>
      </c>
      <c r="F10" s="29" t="s">
        <v>103</v>
      </c>
      <c r="G10" s="20">
        <v>414.12</v>
      </c>
      <c r="H10" s="18" t="s">
        <v>20</v>
      </c>
      <c r="I10" s="18" t="s">
        <v>19</v>
      </c>
      <c r="J10" s="11" t="s">
        <v>104</v>
      </c>
      <c r="K10" s="19" t="s">
        <v>80</v>
      </c>
      <c r="L10" s="21">
        <v>0</v>
      </c>
      <c r="M10" s="21">
        <v>3135</v>
      </c>
      <c r="N10" s="19" t="s">
        <v>102</v>
      </c>
      <c r="O10" s="22">
        <f t="shared" ref="O10:O16" si="0">G10</f>
        <v>414.12</v>
      </c>
      <c r="P10" s="21">
        <v>3858</v>
      </c>
      <c r="Q10" s="23" t="s">
        <v>102</v>
      </c>
      <c r="R10" s="21">
        <v>0</v>
      </c>
      <c r="S10" s="2"/>
    </row>
    <row r="11" spans="1:29" ht="49.5" hidden="1" customHeight="1" x14ac:dyDescent="0.2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29" ht="33" customHeight="1" x14ac:dyDescent="0.2">
      <c r="A12" s="14">
        <v>2</v>
      </c>
      <c r="B12" s="14">
        <v>33206</v>
      </c>
      <c r="C12" s="24" t="s">
        <v>52</v>
      </c>
      <c r="D12" s="14">
        <v>75</v>
      </c>
      <c r="E12" s="24" t="s">
        <v>52</v>
      </c>
      <c r="F12" s="29" t="s">
        <v>105</v>
      </c>
      <c r="G12" s="14">
        <v>5218.1499999999996</v>
      </c>
      <c r="H12" s="18" t="s">
        <v>20</v>
      </c>
      <c r="I12" s="18" t="s">
        <v>19</v>
      </c>
      <c r="J12" s="11" t="s">
        <v>106</v>
      </c>
      <c r="K12" s="24" t="s">
        <v>80</v>
      </c>
      <c r="L12" s="14">
        <v>0</v>
      </c>
      <c r="M12" s="25">
        <v>3134</v>
      </c>
      <c r="N12" s="24" t="s">
        <v>102</v>
      </c>
      <c r="O12" s="22">
        <f t="shared" si="0"/>
        <v>5218.1499999999996</v>
      </c>
      <c r="P12" s="21">
        <v>3856</v>
      </c>
      <c r="Q12" s="24" t="s">
        <v>102</v>
      </c>
      <c r="R12" s="14">
        <v>0</v>
      </c>
    </row>
    <row r="13" spans="1:29" ht="28.5" customHeight="1" x14ac:dyDescent="0.2">
      <c r="A13" s="14">
        <v>3</v>
      </c>
      <c r="B13" s="14">
        <v>33261</v>
      </c>
      <c r="C13" s="24" t="s">
        <v>52</v>
      </c>
      <c r="D13" s="15">
        <v>220900437</v>
      </c>
      <c r="E13" s="24" t="s">
        <v>52</v>
      </c>
      <c r="F13" s="30" t="s">
        <v>107</v>
      </c>
      <c r="G13" s="14">
        <v>11074.67</v>
      </c>
      <c r="H13" s="18" t="s">
        <v>20</v>
      </c>
      <c r="I13" s="18" t="s">
        <v>19</v>
      </c>
      <c r="J13" s="18" t="s">
        <v>108</v>
      </c>
      <c r="K13" s="24" t="s">
        <v>109</v>
      </c>
      <c r="L13" s="14">
        <v>0</v>
      </c>
      <c r="M13" s="14">
        <v>607</v>
      </c>
      <c r="N13" s="24" t="s">
        <v>96</v>
      </c>
      <c r="O13" s="22">
        <f t="shared" si="0"/>
        <v>11074.67</v>
      </c>
      <c r="P13" s="14">
        <v>3855</v>
      </c>
      <c r="Q13" s="24" t="s">
        <v>102</v>
      </c>
      <c r="R13" s="14">
        <v>0</v>
      </c>
    </row>
    <row r="14" spans="1:29" ht="32.25" customHeight="1" x14ac:dyDescent="0.2">
      <c r="A14" s="15">
        <v>4</v>
      </c>
      <c r="B14" s="14">
        <v>33258</v>
      </c>
      <c r="C14" s="24" t="s">
        <v>52</v>
      </c>
      <c r="D14" s="15">
        <v>220900436</v>
      </c>
      <c r="E14" s="24" t="s">
        <v>52</v>
      </c>
      <c r="F14" s="30" t="s">
        <v>107</v>
      </c>
      <c r="G14" s="14">
        <v>3628.55</v>
      </c>
      <c r="H14" s="18" t="s">
        <v>20</v>
      </c>
      <c r="I14" s="18" t="s">
        <v>19</v>
      </c>
      <c r="J14" s="18" t="s">
        <v>110</v>
      </c>
      <c r="K14" s="24" t="s">
        <v>109</v>
      </c>
      <c r="L14" s="14">
        <v>0</v>
      </c>
      <c r="M14" s="14">
        <v>608</v>
      </c>
      <c r="N14" s="24" t="s">
        <v>96</v>
      </c>
      <c r="O14" s="22">
        <f t="shared" si="0"/>
        <v>3628.55</v>
      </c>
      <c r="P14" s="14">
        <v>3855</v>
      </c>
      <c r="Q14" s="24" t="s">
        <v>102</v>
      </c>
      <c r="R14" s="14">
        <v>0</v>
      </c>
    </row>
    <row r="15" spans="1:29" ht="33" customHeight="1" x14ac:dyDescent="0.2">
      <c r="A15" s="13">
        <v>5</v>
      </c>
      <c r="B15" s="14">
        <v>33495</v>
      </c>
      <c r="C15" s="25" t="s">
        <v>111</v>
      </c>
      <c r="D15" s="15">
        <v>6749</v>
      </c>
      <c r="E15" s="24" t="s">
        <v>52</v>
      </c>
      <c r="F15" s="30" t="s">
        <v>112</v>
      </c>
      <c r="G15" s="14">
        <v>4356.24</v>
      </c>
      <c r="H15" s="18" t="s">
        <v>20</v>
      </c>
      <c r="I15" s="18" t="s">
        <v>19</v>
      </c>
      <c r="J15" s="25" t="s">
        <v>113</v>
      </c>
      <c r="K15" s="24" t="s">
        <v>111</v>
      </c>
      <c r="L15" s="14">
        <v>0</v>
      </c>
      <c r="M15" s="14">
        <v>3136</v>
      </c>
      <c r="N15" s="25" t="s">
        <v>102</v>
      </c>
      <c r="O15" s="14">
        <f t="shared" si="0"/>
        <v>4356.24</v>
      </c>
      <c r="P15" s="14">
        <v>3859</v>
      </c>
      <c r="Q15" s="24" t="s">
        <v>102</v>
      </c>
      <c r="R15" s="14">
        <v>0</v>
      </c>
    </row>
    <row r="16" spans="1:29" ht="27.75" customHeight="1" x14ac:dyDescent="0.2">
      <c r="A16" s="13">
        <v>6</v>
      </c>
      <c r="B16" s="14">
        <v>35902</v>
      </c>
      <c r="C16" s="25" t="s">
        <v>43</v>
      </c>
      <c r="D16" s="15">
        <v>221304730</v>
      </c>
      <c r="E16" s="24" t="s">
        <v>114</v>
      </c>
      <c r="F16" s="24" t="s">
        <v>115</v>
      </c>
      <c r="G16" s="14">
        <v>1572.64</v>
      </c>
      <c r="H16" s="18" t="s">
        <v>20</v>
      </c>
      <c r="I16" s="18" t="s">
        <v>19</v>
      </c>
      <c r="J16" s="24" t="s">
        <v>116</v>
      </c>
      <c r="K16" s="24" t="s">
        <v>45</v>
      </c>
      <c r="L16" s="14">
        <v>0</v>
      </c>
      <c r="M16" s="14">
        <v>3137</v>
      </c>
      <c r="N16" s="25" t="s">
        <v>102</v>
      </c>
      <c r="O16" s="14">
        <f t="shared" si="0"/>
        <v>1572.64</v>
      </c>
      <c r="P16" s="14">
        <v>3865</v>
      </c>
      <c r="Q16" s="24" t="s">
        <v>102</v>
      </c>
      <c r="R16" s="14">
        <v>0</v>
      </c>
    </row>
  </sheetData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dimension ref="A2:AC11"/>
  <sheetViews>
    <sheetView workbookViewId="0">
      <selection activeCell="C18" sqref="C18"/>
    </sheetView>
  </sheetViews>
  <sheetFormatPr defaultRowHeight="12.75" x14ac:dyDescent="0.2"/>
  <cols>
    <col min="1" max="1" width="6.5703125" style="10" customWidth="1"/>
    <col min="2" max="2" width="9.28515625" style="6" customWidth="1"/>
    <col min="3" max="3" width="12.42578125" style="6" customWidth="1"/>
    <col min="4" max="4" width="13.5703125" style="6" customWidth="1"/>
    <col min="5" max="5" width="12.85546875" style="6" customWidth="1"/>
    <col min="6" max="6" width="20.140625" style="6" customWidth="1"/>
    <col min="7" max="7" width="12.42578125" style="6" customWidth="1"/>
    <col min="8" max="8" width="9.42578125" style="6" customWidth="1"/>
    <col min="9" max="9" width="15" style="6" customWidth="1"/>
    <col min="10" max="10" width="34" style="6" customWidth="1"/>
    <col min="11" max="11" width="13.28515625" style="6" customWidth="1"/>
    <col min="12" max="13" width="9.28515625" style="6" customWidth="1"/>
    <col min="14" max="14" width="10.42578125" style="6" customWidth="1"/>
    <col min="15" max="15" width="11.85546875" style="6" customWidth="1"/>
    <col min="16" max="17" width="11.28515625" style="6" customWidth="1"/>
    <col min="18" max="18" width="8.710937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32.25" customHeight="1" x14ac:dyDescent="0.2">
      <c r="A10" s="7">
        <v>1</v>
      </c>
      <c r="B10" s="18">
        <v>7322</v>
      </c>
      <c r="C10" s="19" t="s">
        <v>903</v>
      </c>
      <c r="D10" s="18">
        <v>151</v>
      </c>
      <c r="E10" s="19" t="s">
        <v>873</v>
      </c>
      <c r="F10" s="29" t="s">
        <v>904</v>
      </c>
      <c r="G10" s="20">
        <v>365</v>
      </c>
      <c r="H10" s="18" t="s">
        <v>20</v>
      </c>
      <c r="I10" s="18" t="s">
        <v>19</v>
      </c>
      <c r="J10" s="42" t="s">
        <v>908</v>
      </c>
      <c r="K10" s="19" t="s">
        <v>888</v>
      </c>
      <c r="L10" s="21">
        <v>0</v>
      </c>
      <c r="M10" s="21">
        <v>355</v>
      </c>
      <c r="N10" s="19" t="s">
        <v>905</v>
      </c>
      <c r="O10" s="22">
        <f>G10</f>
        <v>365</v>
      </c>
      <c r="P10" s="43">
        <v>382</v>
      </c>
      <c r="Q10" s="18" t="s">
        <v>906</v>
      </c>
      <c r="R10" s="21">
        <v>0</v>
      </c>
      <c r="S10" s="2"/>
    </row>
    <row r="11" spans="1:29" ht="4.5" hidden="1" customHeight="1" x14ac:dyDescent="0.2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18"/>
      <c r="R11" s="21">
        <v>0</v>
      </c>
    </row>
  </sheetData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dimension ref="A2:AC18"/>
  <sheetViews>
    <sheetView workbookViewId="0">
      <selection activeCell="I22" sqref="I22"/>
    </sheetView>
  </sheetViews>
  <sheetFormatPr defaultRowHeight="12.75" x14ac:dyDescent="0.2"/>
  <cols>
    <col min="1" max="1" width="7.140625" style="10" customWidth="1"/>
    <col min="2" max="2" width="9.28515625" style="6" customWidth="1"/>
    <col min="3" max="3" width="12.42578125" style="6" customWidth="1"/>
    <col min="4" max="4" width="15.5703125" style="6" customWidth="1"/>
    <col min="5" max="5" width="14.28515625" style="6" customWidth="1"/>
    <col min="6" max="6" width="20.140625" style="6" customWidth="1"/>
    <col min="7" max="7" width="12.42578125" style="6" customWidth="1"/>
    <col min="8" max="8" width="9.42578125" style="6" customWidth="1"/>
    <col min="9" max="9" width="15" style="6" customWidth="1"/>
    <col min="10" max="10" width="30" style="6" customWidth="1"/>
    <col min="11" max="11" width="13.28515625" style="6" customWidth="1"/>
    <col min="12" max="13" width="9.28515625" style="6" customWidth="1"/>
    <col min="14" max="14" width="10.42578125" style="6" customWidth="1"/>
    <col min="15" max="15" width="11.85546875" style="6" customWidth="1"/>
    <col min="16" max="16" width="10.7109375" style="6" customWidth="1"/>
    <col min="17" max="17" width="12.42578125" style="6" customWidth="1"/>
    <col min="18" max="18" width="9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7.75" customHeight="1" x14ac:dyDescent="0.2">
      <c r="A10" s="7">
        <v>1</v>
      </c>
      <c r="B10" s="18">
        <v>4776</v>
      </c>
      <c r="C10" s="19" t="s">
        <v>787</v>
      </c>
      <c r="D10" s="18">
        <v>26763</v>
      </c>
      <c r="E10" s="19" t="s">
        <v>799</v>
      </c>
      <c r="F10" s="29" t="s">
        <v>87</v>
      </c>
      <c r="G10" s="20">
        <v>1713.69</v>
      </c>
      <c r="H10" s="18" t="s">
        <v>20</v>
      </c>
      <c r="I10" s="18" t="s">
        <v>19</v>
      </c>
      <c r="J10" s="42" t="s">
        <v>912</v>
      </c>
      <c r="K10" s="19" t="s">
        <v>787</v>
      </c>
      <c r="L10" s="21">
        <v>0</v>
      </c>
      <c r="M10" s="21">
        <v>266</v>
      </c>
      <c r="N10" s="19" t="s">
        <v>788</v>
      </c>
      <c r="O10" s="22">
        <f t="shared" ref="O10:O18" si="0">G10</f>
        <v>1713.69</v>
      </c>
      <c r="P10" s="43">
        <v>410</v>
      </c>
      <c r="Q10" s="18" t="s">
        <v>907</v>
      </c>
      <c r="R10" s="21">
        <v>0</v>
      </c>
      <c r="S10" s="2"/>
    </row>
    <row r="11" spans="1:29" ht="4.5" hidden="1" customHeight="1" x14ac:dyDescent="0.2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29" ht="28.5" customHeight="1" x14ac:dyDescent="0.2">
      <c r="A12" s="7">
        <v>2</v>
      </c>
      <c r="B12" s="14">
        <v>4634</v>
      </c>
      <c r="C12" s="24" t="s">
        <v>799</v>
      </c>
      <c r="D12" s="15">
        <v>10943223</v>
      </c>
      <c r="E12" s="24" t="s">
        <v>799</v>
      </c>
      <c r="F12" s="29" t="s">
        <v>623</v>
      </c>
      <c r="G12" s="16">
        <v>531.48</v>
      </c>
      <c r="H12" s="18" t="s">
        <v>20</v>
      </c>
      <c r="I12" s="18" t="s">
        <v>19</v>
      </c>
      <c r="J12" s="42" t="s">
        <v>745</v>
      </c>
      <c r="K12" s="18" t="s">
        <v>788</v>
      </c>
      <c r="L12" s="6">
        <v>0</v>
      </c>
      <c r="M12" s="14">
        <v>267</v>
      </c>
      <c r="N12" s="24" t="s">
        <v>788</v>
      </c>
      <c r="O12" s="22">
        <f t="shared" si="0"/>
        <v>531.48</v>
      </c>
      <c r="P12" s="14">
        <v>411</v>
      </c>
      <c r="Q12" s="18" t="s">
        <v>907</v>
      </c>
      <c r="R12" s="21">
        <v>0</v>
      </c>
    </row>
    <row r="13" spans="1:29" ht="28.5" customHeight="1" x14ac:dyDescent="0.2">
      <c r="A13" s="13">
        <v>3</v>
      </c>
      <c r="B13" s="14">
        <v>21413</v>
      </c>
      <c r="C13" s="24" t="s">
        <v>794</v>
      </c>
      <c r="D13" s="14">
        <v>7692</v>
      </c>
      <c r="E13" s="24" t="s">
        <v>794</v>
      </c>
      <c r="F13" s="18" t="s">
        <v>913</v>
      </c>
      <c r="G13" s="14">
        <v>476</v>
      </c>
      <c r="H13" s="18" t="s">
        <v>20</v>
      </c>
      <c r="I13" s="18" t="s">
        <v>19</v>
      </c>
      <c r="J13" s="18" t="s">
        <v>914</v>
      </c>
      <c r="K13" s="24" t="s">
        <v>788</v>
      </c>
      <c r="L13" s="14">
        <v>0</v>
      </c>
      <c r="M13" s="14">
        <v>324</v>
      </c>
      <c r="N13" s="24" t="s">
        <v>915</v>
      </c>
      <c r="O13" s="22">
        <f t="shared" si="0"/>
        <v>476</v>
      </c>
      <c r="P13" s="14">
        <v>413</v>
      </c>
      <c r="Q13" s="24" t="s">
        <v>907</v>
      </c>
      <c r="R13" s="14">
        <v>0</v>
      </c>
    </row>
    <row r="14" spans="1:29" ht="24" customHeight="1" x14ac:dyDescent="0.2">
      <c r="A14" s="13">
        <v>4</v>
      </c>
      <c r="B14" s="14">
        <v>4905</v>
      </c>
      <c r="C14" s="24" t="s">
        <v>787</v>
      </c>
      <c r="D14" s="14">
        <v>120</v>
      </c>
      <c r="E14" s="24" t="s">
        <v>787</v>
      </c>
      <c r="F14" s="24" t="s">
        <v>916</v>
      </c>
      <c r="G14" s="14">
        <v>1011.5</v>
      </c>
      <c r="H14" s="18" t="s">
        <v>20</v>
      </c>
      <c r="I14" s="18" t="s">
        <v>19</v>
      </c>
      <c r="J14" s="24" t="s">
        <v>917</v>
      </c>
      <c r="K14" s="24" t="s">
        <v>788</v>
      </c>
      <c r="L14" s="14">
        <v>0</v>
      </c>
      <c r="M14" s="14">
        <v>274</v>
      </c>
      <c r="N14" s="24" t="s">
        <v>788</v>
      </c>
      <c r="O14" s="22">
        <f t="shared" si="0"/>
        <v>1011.5</v>
      </c>
      <c r="P14" s="14">
        <v>412</v>
      </c>
      <c r="Q14" s="24" t="s">
        <v>907</v>
      </c>
      <c r="R14" s="14">
        <v>0</v>
      </c>
    </row>
    <row r="15" spans="1:29" ht="30" customHeight="1" x14ac:dyDescent="0.2">
      <c r="A15" s="13">
        <v>5</v>
      </c>
      <c r="B15" s="14">
        <v>4903</v>
      </c>
      <c r="C15" s="25" t="s">
        <v>787</v>
      </c>
      <c r="D15" s="14">
        <v>82620964</v>
      </c>
      <c r="E15" s="24" t="s">
        <v>799</v>
      </c>
      <c r="F15" s="24" t="s">
        <v>393</v>
      </c>
      <c r="G15" s="14">
        <v>2949.9</v>
      </c>
      <c r="H15" s="18" t="s">
        <v>20</v>
      </c>
      <c r="I15" s="18" t="s">
        <v>19</v>
      </c>
      <c r="J15" s="24" t="s">
        <v>387</v>
      </c>
      <c r="K15" s="24" t="s">
        <v>918</v>
      </c>
      <c r="L15" s="14">
        <v>0</v>
      </c>
      <c r="M15" s="14">
        <v>371</v>
      </c>
      <c r="N15" s="25" t="s">
        <v>918</v>
      </c>
      <c r="O15" s="22">
        <f t="shared" si="0"/>
        <v>2949.9</v>
      </c>
      <c r="P15" s="14">
        <v>409</v>
      </c>
      <c r="Q15" s="24" t="s">
        <v>907</v>
      </c>
      <c r="R15" s="14">
        <v>0</v>
      </c>
    </row>
    <row r="16" spans="1:29" ht="21" customHeight="1" x14ac:dyDescent="0.2">
      <c r="A16" s="13">
        <v>6</v>
      </c>
      <c r="B16" s="14">
        <v>7374</v>
      </c>
      <c r="C16" s="25" t="s">
        <v>903</v>
      </c>
      <c r="D16" s="14">
        <v>223020852</v>
      </c>
      <c r="E16" s="24" t="s">
        <v>885</v>
      </c>
      <c r="F16" s="24" t="s">
        <v>338</v>
      </c>
      <c r="G16" s="14">
        <v>155.83000000000001</v>
      </c>
      <c r="H16" s="18" t="s">
        <v>20</v>
      </c>
      <c r="I16" s="18" t="s">
        <v>19</v>
      </c>
      <c r="J16" s="24" t="s">
        <v>919</v>
      </c>
      <c r="K16" s="24" t="s">
        <v>906</v>
      </c>
      <c r="L16" s="14">
        <v>0</v>
      </c>
      <c r="M16" s="14">
        <v>373</v>
      </c>
      <c r="N16" s="25" t="s">
        <v>918</v>
      </c>
      <c r="O16" s="22">
        <f t="shared" si="0"/>
        <v>155.83000000000001</v>
      </c>
      <c r="P16" s="14">
        <v>408</v>
      </c>
      <c r="Q16" s="24" t="s">
        <v>907</v>
      </c>
      <c r="R16" s="14">
        <v>0</v>
      </c>
    </row>
    <row r="17" spans="1:18" ht="21.75" customHeight="1" x14ac:dyDescent="0.2">
      <c r="A17" s="13">
        <v>7</v>
      </c>
      <c r="B17" s="14">
        <v>1236</v>
      </c>
      <c r="C17" s="25" t="s">
        <v>903</v>
      </c>
      <c r="D17" s="14">
        <v>223020853</v>
      </c>
      <c r="E17" s="24" t="s">
        <v>885</v>
      </c>
      <c r="F17" s="24" t="s">
        <v>338</v>
      </c>
      <c r="G17" s="14">
        <v>196.65</v>
      </c>
      <c r="H17" s="18" t="s">
        <v>20</v>
      </c>
      <c r="I17" s="18" t="s">
        <v>19</v>
      </c>
      <c r="J17" s="24" t="s">
        <v>920</v>
      </c>
      <c r="K17" s="24" t="s">
        <v>906</v>
      </c>
      <c r="L17" s="14">
        <v>0</v>
      </c>
      <c r="M17" s="14">
        <v>372</v>
      </c>
      <c r="N17" s="25" t="s">
        <v>918</v>
      </c>
      <c r="O17" s="22">
        <f t="shared" si="0"/>
        <v>196.65</v>
      </c>
      <c r="P17" s="14">
        <v>408</v>
      </c>
      <c r="Q17" s="24" t="s">
        <v>907</v>
      </c>
      <c r="R17" s="14">
        <v>0</v>
      </c>
    </row>
    <row r="18" spans="1:18" ht="23.25" customHeight="1" x14ac:dyDescent="0.2">
      <c r="A18" s="13">
        <v>8</v>
      </c>
      <c r="B18" s="14">
        <v>6768</v>
      </c>
      <c r="C18" s="25" t="s">
        <v>921</v>
      </c>
      <c r="D18" s="14">
        <v>99315</v>
      </c>
      <c r="E18" s="24" t="s">
        <v>922</v>
      </c>
      <c r="F18" s="24" t="s">
        <v>71</v>
      </c>
      <c r="G18" s="14">
        <v>585.6</v>
      </c>
      <c r="H18" s="18" t="s">
        <v>20</v>
      </c>
      <c r="I18" s="18" t="s">
        <v>19</v>
      </c>
      <c r="J18" s="24" t="s">
        <v>923</v>
      </c>
      <c r="K18" s="24" t="s">
        <v>921</v>
      </c>
      <c r="L18" s="14">
        <v>0</v>
      </c>
      <c r="M18" s="14">
        <v>368</v>
      </c>
      <c r="N18" s="25" t="s">
        <v>918</v>
      </c>
      <c r="O18" s="22">
        <f t="shared" si="0"/>
        <v>585.6</v>
      </c>
      <c r="P18" s="14">
        <v>407</v>
      </c>
      <c r="Q18" s="24" t="s">
        <v>907</v>
      </c>
      <c r="R18" s="14">
        <v>0</v>
      </c>
    </row>
  </sheetData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dimension ref="A2:AC13"/>
  <sheetViews>
    <sheetView workbookViewId="0">
      <selection activeCell="G21" sqref="G21"/>
    </sheetView>
  </sheetViews>
  <sheetFormatPr defaultRowHeight="12.75" x14ac:dyDescent="0.2"/>
  <cols>
    <col min="1" max="1" width="7.140625" style="10" customWidth="1"/>
    <col min="2" max="2" width="9.28515625" style="6" customWidth="1"/>
    <col min="3" max="3" width="12.42578125" style="6" customWidth="1"/>
    <col min="4" max="4" width="15.5703125" style="6" customWidth="1"/>
    <col min="5" max="5" width="14.28515625" style="6" customWidth="1"/>
    <col min="6" max="6" width="20.140625" style="6" customWidth="1"/>
    <col min="7" max="7" width="12.42578125" style="6" customWidth="1"/>
    <col min="8" max="8" width="9.42578125" style="6" customWidth="1"/>
    <col min="9" max="9" width="15" style="6" customWidth="1"/>
    <col min="10" max="10" width="34" style="6" customWidth="1"/>
    <col min="11" max="11" width="13.28515625" style="6" customWidth="1"/>
    <col min="12" max="13" width="9.28515625" style="6" customWidth="1"/>
    <col min="14" max="14" width="10.42578125" style="6" customWidth="1"/>
    <col min="15" max="15" width="11.85546875" style="6" customWidth="1"/>
    <col min="16" max="16" width="9.85546875" style="6" customWidth="1"/>
    <col min="17" max="17" width="12.42578125" style="6" customWidth="1"/>
    <col min="18" max="18" width="8.4257812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31.5" customHeight="1" x14ac:dyDescent="0.2">
      <c r="A10" s="7">
        <v>1</v>
      </c>
      <c r="B10" s="18">
        <v>7903</v>
      </c>
      <c r="C10" s="19" t="s">
        <v>893</v>
      </c>
      <c r="D10" s="18">
        <v>99845</v>
      </c>
      <c r="E10" s="19" t="s">
        <v>924</v>
      </c>
      <c r="F10" s="29" t="s">
        <v>71</v>
      </c>
      <c r="G10" s="54">
        <v>602.88</v>
      </c>
      <c r="H10" s="29" t="s">
        <v>20</v>
      </c>
      <c r="I10" s="29" t="s">
        <v>19</v>
      </c>
      <c r="J10" s="55" t="s">
        <v>925</v>
      </c>
      <c r="K10" s="56" t="s">
        <v>926</v>
      </c>
      <c r="L10" s="32">
        <v>0</v>
      </c>
      <c r="M10" s="32">
        <v>380</v>
      </c>
      <c r="N10" s="56" t="s">
        <v>907</v>
      </c>
      <c r="O10" s="57">
        <f>G10</f>
        <v>602.88</v>
      </c>
      <c r="P10" s="58">
        <v>419</v>
      </c>
      <c r="Q10" s="18" t="s">
        <v>926</v>
      </c>
      <c r="R10" s="21">
        <v>0</v>
      </c>
      <c r="S10" s="2"/>
    </row>
    <row r="11" spans="1:29" ht="4.5" hidden="1" customHeight="1" x14ac:dyDescent="0.2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18"/>
      <c r="R11" s="21">
        <v>0</v>
      </c>
    </row>
    <row r="12" spans="1:29" ht="26.25" customHeight="1" x14ac:dyDescent="0.2">
      <c r="A12" s="13">
        <v>2</v>
      </c>
      <c r="B12" s="14">
        <v>7496</v>
      </c>
      <c r="C12" s="24" t="s">
        <v>888</v>
      </c>
      <c r="D12" s="14">
        <v>26</v>
      </c>
      <c r="E12" s="24" t="s">
        <v>888</v>
      </c>
      <c r="F12" s="18" t="s">
        <v>57</v>
      </c>
      <c r="G12" s="14">
        <v>17815.77</v>
      </c>
      <c r="H12" s="18" t="s">
        <v>20</v>
      </c>
      <c r="I12" s="18" t="s">
        <v>19</v>
      </c>
      <c r="J12" s="18" t="s">
        <v>927</v>
      </c>
      <c r="K12" s="24" t="s">
        <v>893</v>
      </c>
      <c r="L12" s="14">
        <v>0</v>
      </c>
      <c r="M12" s="14">
        <v>381</v>
      </c>
      <c r="N12" s="24" t="s">
        <v>907</v>
      </c>
      <c r="O12" s="22">
        <f>G12</f>
        <v>17815.77</v>
      </c>
      <c r="P12" s="14">
        <v>420</v>
      </c>
      <c r="Q12" s="24" t="s">
        <v>926</v>
      </c>
      <c r="R12" s="14">
        <v>0</v>
      </c>
    </row>
    <row r="13" spans="1:29" ht="27" customHeight="1" x14ac:dyDescent="0.2">
      <c r="A13" s="13">
        <v>3</v>
      </c>
      <c r="B13" s="14">
        <v>7783</v>
      </c>
      <c r="C13" s="24" t="s">
        <v>906</v>
      </c>
      <c r="D13" s="14">
        <v>25</v>
      </c>
      <c r="E13" s="24" t="s">
        <v>906</v>
      </c>
      <c r="F13" s="18" t="s">
        <v>57</v>
      </c>
      <c r="G13" s="14">
        <v>116026.69</v>
      </c>
      <c r="H13" s="18" t="s">
        <v>20</v>
      </c>
      <c r="I13" s="18" t="s">
        <v>19</v>
      </c>
      <c r="J13" s="18" t="s">
        <v>928</v>
      </c>
      <c r="K13" s="24" t="s">
        <v>929</v>
      </c>
      <c r="L13" s="14">
        <v>0</v>
      </c>
      <c r="M13" s="14">
        <v>382</v>
      </c>
      <c r="N13" s="24" t="s">
        <v>907</v>
      </c>
      <c r="O13" s="22">
        <f>G13</f>
        <v>116026.69</v>
      </c>
      <c r="P13" s="14">
        <v>420</v>
      </c>
      <c r="Q13" s="24" t="s">
        <v>926</v>
      </c>
      <c r="R13" s="14">
        <v>0</v>
      </c>
    </row>
  </sheetData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dimension ref="A2:AC12"/>
  <sheetViews>
    <sheetView workbookViewId="0">
      <selection activeCell="L20" sqref="L20"/>
    </sheetView>
  </sheetViews>
  <sheetFormatPr defaultRowHeight="12.75" x14ac:dyDescent="0.2"/>
  <cols>
    <col min="1" max="1" width="7.140625" style="10" customWidth="1"/>
    <col min="2" max="2" width="9.28515625" style="6" customWidth="1"/>
    <col min="3" max="3" width="12.42578125" style="6" customWidth="1"/>
    <col min="4" max="4" width="15.5703125" style="6" customWidth="1"/>
    <col min="5" max="5" width="14.28515625" style="6" customWidth="1"/>
    <col min="6" max="6" width="20.140625" style="6" customWidth="1"/>
    <col min="7" max="7" width="12.42578125" style="6" customWidth="1"/>
    <col min="8" max="8" width="9.42578125" style="6" customWidth="1"/>
    <col min="9" max="9" width="15" style="6" customWidth="1"/>
    <col min="10" max="10" width="34" style="6" customWidth="1"/>
    <col min="11" max="11" width="13.28515625" style="6" customWidth="1"/>
    <col min="12" max="13" width="9.28515625" style="6" customWidth="1"/>
    <col min="14" max="14" width="10.42578125" style="6" customWidth="1"/>
    <col min="15" max="15" width="11.85546875" style="6" customWidth="1"/>
    <col min="16" max="16" width="9.85546875" style="6" customWidth="1"/>
    <col min="17" max="17" width="12.42578125" style="6" customWidth="1"/>
    <col min="18" max="18" width="8.4257812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34.5" customHeight="1" x14ac:dyDescent="0.2">
      <c r="A10" s="7">
        <v>1</v>
      </c>
      <c r="B10" s="18">
        <v>5023</v>
      </c>
      <c r="C10" s="19" t="s">
        <v>788</v>
      </c>
      <c r="D10" s="18">
        <v>2014475</v>
      </c>
      <c r="E10" s="19" t="s">
        <v>788</v>
      </c>
      <c r="F10" s="29" t="s">
        <v>816</v>
      </c>
      <c r="G10" s="54">
        <v>773.5</v>
      </c>
      <c r="H10" s="29" t="s">
        <v>20</v>
      </c>
      <c r="I10" s="29" t="s">
        <v>19</v>
      </c>
      <c r="J10" s="55" t="s">
        <v>930</v>
      </c>
      <c r="K10" s="56" t="s">
        <v>788</v>
      </c>
      <c r="L10" s="32">
        <v>0</v>
      </c>
      <c r="M10" s="32">
        <v>338</v>
      </c>
      <c r="N10" s="56" t="s">
        <v>853</v>
      </c>
      <c r="O10" s="57">
        <f>G10</f>
        <v>773.5</v>
      </c>
      <c r="P10" s="58">
        <v>449</v>
      </c>
      <c r="Q10" s="18" t="s">
        <v>931</v>
      </c>
      <c r="R10" s="21">
        <v>0</v>
      </c>
      <c r="S10" s="2"/>
    </row>
    <row r="11" spans="1:29" ht="4.5" hidden="1" customHeight="1" x14ac:dyDescent="0.2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18"/>
      <c r="R11" s="21">
        <v>0</v>
      </c>
    </row>
    <row r="12" spans="1:29" ht="30" customHeight="1" x14ac:dyDescent="0.2">
      <c r="A12" s="13">
        <v>2</v>
      </c>
      <c r="B12" s="14">
        <v>6697</v>
      </c>
      <c r="C12" s="24" t="s">
        <v>932</v>
      </c>
      <c r="D12" s="14">
        <v>437</v>
      </c>
      <c r="E12" s="24" t="s">
        <v>848</v>
      </c>
      <c r="F12" s="18" t="s">
        <v>441</v>
      </c>
      <c r="G12" s="14">
        <v>46448.7</v>
      </c>
      <c r="H12" s="18" t="s">
        <v>20</v>
      </c>
      <c r="I12" s="18" t="s">
        <v>19</v>
      </c>
      <c r="J12" s="24" t="s">
        <v>933</v>
      </c>
      <c r="K12" s="24" t="s">
        <v>885</v>
      </c>
      <c r="L12" s="14">
        <v>0</v>
      </c>
      <c r="M12" s="14">
        <v>383</v>
      </c>
      <c r="N12" s="24" t="s">
        <v>907</v>
      </c>
      <c r="O12" s="22">
        <f>G12</f>
        <v>46448.7</v>
      </c>
      <c r="P12" s="14">
        <v>454</v>
      </c>
      <c r="Q12" s="24" t="s">
        <v>931</v>
      </c>
      <c r="R12" s="14">
        <v>0</v>
      </c>
    </row>
  </sheetData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dimension ref="A2:AC17"/>
  <sheetViews>
    <sheetView workbookViewId="0">
      <selection sqref="A1:IV65536"/>
    </sheetView>
  </sheetViews>
  <sheetFormatPr defaultRowHeight="12.75" x14ac:dyDescent="0.2"/>
  <cols>
    <col min="1" max="1" width="7.140625" style="10" customWidth="1"/>
    <col min="2" max="2" width="9.28515625" style="6" customWidth="1"/>
    <col min="3" max="3" width="12.42578125" style="6" customWidth="1"/>
    <col min="4" max="4" width="15.5703125" style="6" customWidth="1"/>
    <col min="5" max="5" width="14.28515625" style="6" customWidth="1"/>
    <col min="6" max="6" width="20.140625" style="6" customWidth="1"/>
    <col min="7" max="7" width="12.42578125" style="6" customWidth="1"/>
    <col min="8" max="8" width="9.42578125" style="6" customWidth="1"/>
    <col min="9" max="9" width="16.85546875" style="6" customWidth="1"/>
    <col min="10" max="10" width="34" style="6" customWidth="1"/>
    <col min="11" max="11" width="13.28515625" style="6" customWidth="1"/>
    <col min="12" max="13" width="9.28515625" style="6" customWidth="1"/>
    <col min="14" max="14" width="10.42578125" style="6" customWidth="1"/>
    <col min="15" max="15" width="11.85546875" style="6" customWidth="1"/>
    <col min="16" max="16" width="9.85546875" style="6" customWidth="1"/>
    <col min="17" max="17" width="12.42578125" style="6" customWidth="1"/>
    <col min="18" max="18" width="7.8554687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9.25" customHeight="1" x14ac:dyDescent="0.2">
      <c r="A10" s="7">
        <v>1</v>
      </c>
      <c r="B10" s="18">
        <v>6602</v>
      </c>
      <c r="C10" s="19" t="s">
        <v>932</v>
      </c>
      <c r="D10" s="18">
        <v>40162</v>
      </c>
      <c r="E10" s="19" t="s">
        <v>804</v>
      </c>
      <c r="F10" s="29" t="s">
        <v>714</v>
      </c>
      <c r="G10" s="54">
        <v>9378.66</v>
      </c>
      <c r="H10" s="29" t="s">
        <v>20</v>
      </c>
      <c r="I10" s="29" t="s">
        <v>19</v>
      </c>
      <c r="J10" s="55" t="s">
        <v>934</v>
      </c>
      <c r="K10" s="56" t="s">
        <v>932</v>
      </c>
      <c r="L10" s="32">
        <v>0</v>
      </c>
      <c r="M10" s="32">
        <v>369</v>
      </c>
      <c r="N10" s="56" t="s">
        <v>918</v>
      </c>
      <c r="O10" s="57">
        <f t="shared" ref="O10:O17" si="0">G10</f>
        <v>9378.66</v>
      </c>
      <c r="P10" s="58">
        <v>455</v>
      </c>
      <c r="Q10" s="18" t="s">
        <v>935</v>
      </c>
      <c r="R10" s="21">
        <v>0</v>
      </c>
      <c r="S10" s="2"/>
    </row>
    <row r="11" spans="1:29" ht="4.5" hidden="1" customHeight="1" x14ac:dyDescent="0.2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29" ht="32.25" customHeight="1" x14ac:dyDescent="0.2">
      <c r="A12" s="13">
        <v>2</v>
      </c>
      <c r="B12" s="14">
        <v>5378</v>
      </c>
      <c r="C12" s="24" t="s">
        <v>804</v>
      </c>
      <c r="D12" s="14">
        <v>224497</v>
      </c>
      <c r="E12" s="24" t="s">
        <v>788</v>
      </c>
      <c r="F12" s="18" t="s">
        <v>936</v>
      </c>
      <c r="G12" s="14">
        <v>439.11</v>
      </c>
      <c r="H12" s="18" t="s">
        <v>20</v>
      </c>
      <c r="I12" s="18" t="s">
        <v>19</v>
      </c>
      <c r="J12" s="18" t="s">
        <v>937</v>
      </c>
      <c r="K12" s="24" t="s">
        <v>938</v>
      </c>
      <c r="L12" s="14">
        <v>0</v>
      </c>
      <c r="M12" s="14">
        <v>384</v>
      </c>
      <c r="N12" s="24" t="s">
        <v>931</v>
      </c>
      <c r="O12" s="22">
        <f t="shared" si="0"/>
        <v>439.11</v>
      </c>
      <c r="P12" s="14">
        <v>458</v>
      </c>
      <c r="Q12" s="24" t="s">
        <v>939</v>
      </c>
      <c r="R12" s="14">
        <v>0</v>
      </c>
    </row>
    <row r="13" spans="1:29" ht="27" customHeight="1" x14ac:dyDescent="0.2">
      <c r="A13" s="13">
        <v>3</v>
      </c>
      <c r="B13" s="14">
        <v>7064</v>
      </c>
      <c r="C13" s="24" t="s">
        <v>873</v>
      </c>
      <c r="D13" s="15">
        <v>23001106</v>
      </c>
      <c r="E13" s="24" t="s">
        <v>921</v>
      </c>
      <c r="F13" s="24" t="s">
        <v>317</v>
      </c>
      <c r="G13" s="14">
        <v>2905.58</v>
      </c>
      <c r="H13" s="18" t="s">
        <v>20</v>
      </c>
      <c r="I13" s="18" t="s">
        <v>19</v>
      </c>
      <c r="J13" s="24" t="s">
        <v>940</v>
      </c>
      <c r="K13" s="24" t="s">
        <v>873</v>
      </c>
      <c r="L13" s="14">
        <v>0</v>
      </c>
      <c r="M13" s="14">
        <v>385</v>
      </c>
      <c r="N13" s="24" t="s">
        <v>931</v>
      </c>
      <c r="O13" s="22">
        <f t="shared" si="0"/>
        <v>2905.58</v>
      </c>
      <c r="P13" s="14">
        <v>464</v>
      </c>
      <c r="Q13" s="24" t="s">
        <v>939</v>
      </c>
      <c r="R13" s="14">
        <v>0</v>
      </c>
    </row>
    <row r="14" spans="1:29" ht="27" customHeight="1" x14ac:dyDescent="0.2">
      <c r="A14" s="13">
        <v>4</v>
      </c>
      <c r="B14" s="14">
        <v>6390</v>
      </c>
      <c r="C14" s="24" t="s">
        <v>853</v>
      </c>
      <c r="D14" s="15">
        <v>2318000623</v>
      </c>
      <c r="E14" s="24" t="s">
        <v>853</v>
      </c>
      <c r="F14" s="18" t="s">
        <v>941</v>
      </c>
      <c r="G14" s="14">
        <v>851.75</v>
      </c>
      <c r="H14" s="18" t="s">
        <v>20</v>
      </c>
      <c r="I14" s="18" t="s">
        <v>19</v>
      </c>
      <c r="J14" s="24" t="s">
        <v>942</v>
      </c>
      <c r="K14" s="24" t="s">
        <v>893</v>
      </c>
      <c r="L14" s="14">
        <v>0</v>
      </c>
      <c r="M14" s="14">
        <v>386</v>
      </c>
      <c r="N14" s="24" t="s">
        <v>931</v>
      </c>
      <c r="O14" s="22">
        <f t="shared" si="0"/>
        <v>851.75</v>
      </c>
      <c r="P14" s="14">
        <v>466</v>
      </c>
      <c r="Q14" s="24" t="s">
        <v>939</v>
      </c>
      <c r="R14" s="14">
        <v>0</v>
      </c>
    </row>
    <row r="15" spans="1:29" ht="27" customHeight="1" x14ac:dyDescent="0.2">
      <c r="A15" s="13">
        <v>5</v>
      </c>
      <c r="B15" s="14">
        <v>6388</v>
      </c>
      <c r="C15" s="24" t="s">
        <v>853</v>
      </c>
      <c r="D15" s="14">
        <v>2318000624</v>
      </c>
      <c r="E15" s="24" t="s">
        <v>853</v>
      </c>
      <c r="F15" s="18" t="s">
        <v>941</v>
      </c>
      <c r="G15" s="14">
        <v>1991</v>
      </c>
      <c r="H15" s="18" t="s">
        <v>20</v>
      </c>
      <c r="I15" s="18" t="s">
        <v>19</v>
      </c>
      <c r="J15" s="24" t="s">
        <v>943</v>
      </c>
      <c r="K15" s="24" t="s">
        <v>893</v>
      </c>
      <c r="L15" s="14">
        <v>0</v>
      </c>
      <c r="M15" s="14">
        <v>387</v>
      </c>
      <c r="N15" s="24" t="s">
        <v>931</v>
      </c>
      <c r="O15" s="22">
        <f t="shared" si="0"/>
        <v>1991</v>
      </c>
      <c r="P15" s="14">
        <v>466</v>
      </c>
      <c r="Q15" s="24" t="s">
        <v>939</v>
      </c>
      <c r="R15" s="14">
        <v>0</v>
      </c>
    </row>
    <row r="16" spans="1:29" ht="30.75" customHeight="1" x14ac:dyDescent="0.2">
      <c r="A16" s="13">
        <v>6</v>
      </c>
      <c r="B16" s="14">
        <v>6392</v>
      </c>
      <c r="C16" s="24" t="s">
        <v>853</v>
      </c>
      <c r="D16" s="14">
        <v>2318000622</v>
      </c>
      <c r="E16" s="24" t="s">
        <v>853</v>
      </c>
      <c r="F16" s="18" t="s">
        <v>941</v>
      </c>
      <c r="G16" s="14">
        <v>851.75</v>
      </c>
      <c r="H16" s="18" t="s">
        <v>20</v>
      </c>
      <c r="I16" s="18" t="s">
        <v>19</v>
      </c>
      <c r="J16" s="24" t="s">
        <v>944</v>
      </c>
      <c r="K16" s="24" t="s">
        <v>893</v>
      </c>
      <c r="L16" s="14">
        <v>0</v>
      </c>
      <c r="M16" s="14">
        <v>388</v>
      </c>
      <c r="N16" s="24" t="s">
        <v>931</v>
      </c>
      <c r="O16" s="22">
        <f t="shared" si="0"/>
        <v>851.75</v>
      </c>
      <c r="P16" s="14">
        <v>466</v>
      </c>
      <c r="Q16" s="24" t="s">
        <v>939</v>
      </c>
      <c r="R16" s="14">
        <v>0</v>
      </c>
    </row>
    <row r="17" spans="1:18" ht="26.25" customHeight="1" x14ac:dyDescent="0.2">
      <c r="A17" s="13">
        <v>7</v>
      </c>
      <c r="B17" s="14">
        <v>6386</v>
      </c>
      <c r="C17" s="24" t="s">
        <v>853</v>
      </c>
      <c r="D17" s="14">
        <v>2318000625</v>
      </c>
      <c r="E17" s="24" t="s">
        <v>853</v>
      </c>
      <c r="F17" s="18" t="s">
        <v>941</v>
      </c>
      <c r="G17" s="14">
        <v>170</v>
      </c>
      <c r="H17" s="18" t="s">
        <v>20</v>
      </c>
      <c r="I17" s="18" t="s">
        <v>19</v>
      </c>
      <c r="J17" s="24" t="s">
        <v>945</v>
      </c>
      <c r="K17" s="24" t="s">
        <v>893</v>
      </c>
      <c r="L17" s="14">
        <v>0</v>
      </c>
      <c r="M17" s="14">
        <v>389</v>
      </c>
      <c r="N17" s="24" t="s">
        <v>931</v>
      </c>
      <c r="O17" s="14">
        <f t="shared" si="0"/>
        <v>170</v>
      </c>
      <c r="P17" s="14">
        <v>466</v>
      </c>
      <c r="Q17" s="24" t="s">
        <v>939</v>
      </c>
      <c r="R17" s="14">
        <v>0</v>
      </c>
    </row>
  </sheetData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dimension ref="A2:AC15"/>
  <sheetViews>
    <sheetView workbookViewId="0">
      <selection activeCell="F23" sqref="F23"/>
    </sheetView>
  </sheetViews>
  <sheetFormatPr defaultRowHeight="12.75" x14ac:dyDescent="0.2"/>
  <cols>
    <col min="1" max="1" width="7.140625" style="10" customWidth="1"/>
    <col min="2" max="2" width="10.7109375" style="6" customWidth="1"/>
    <col min="3" max="3" width="12.42578125" style="6" customWidth="1"/>
    <col min="4" max="4" width="15.5703125" style="6" customWidth="1"/>
    <col min="5" max="5" width="14.28515625" style="6" customWidth="1"/>
    <col min="6" max="6" width="20.140625" style="6" customWidth="1"/>
    <col min="7" max="7" width="12.42578125" style="6" customWidth="1"/>
    <col min="8" max="8" width="9.42578125" style="6" customWidth="1"/>
    <col min="9" max="9" width="16.85546875" style="6" customWidth="1"/>
    <col min="10" max="10" width="35" style="6" customWidth="1"/>
    <col min="11" max="11" width="13.28515625" style="6" customWidth="1"/>
    <col min="12" max="13" width="9.28515625" style="6" customWidth="1"/>
    <col min="14" max="14" width="10.42578125" style="6" customWidth="1"/>
    <col min="15" max="15" width="11.85546875" style="6" customWidth="1"/>
    <col min="16" max="16" width="9.85546875" style="6" customWidth="1"/>
    <col min="17" max="17" width="12.42578125" style="6" customWidth="1"/>
    <col min="18" max="18" width="7.8554687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32.25" customHeight="1" x14ac:dyDescent="0.2">
      <c r="A10" s="7">
        <v>1</v>
      </c>
      <c r="B10" s="18">
        <v>7026</v>
      </c>
      <c r="C10" s="19" t="s">
        <v>885</v>
      </c>
      <c r="D10" s="18">
        <v>102</v>
      </c>
      <c r="E10" s="19" t="s">
        <v>885</v>
      </c>
      <c r="F10" s="29" t="s">
        <v>230</v>
      </c>
      <c r="G10" s="54">
        <v>1547</v>
      </c>
      <c r="H10" s="29" t="s">
        <v>20</v>
      </c>
      <c r="I10" s="29" t="s">
        <v>19</v>
      </c>
      <c r="J10" s="55" t="s">
        <v>947</v>
      </c>
      <c r="K10" s="56" t="s">
        <v>873</v>
      </c>
      <c r="L10" s="32">
        <v>0</v>
      </c>
      <c r="M10" s="32">
        <v>391</v>
      </c>
      <c r="N10" s="56" t="s">
        <v>939</v>
      </c>
      <c r="O10" s="57">
        <f t="shared" ref="O10:O15" si="0">G10</f>
        <v>1547</v>
      </c>
      <c r="P10" s="58">
        <v>472</v>
      </c>
      <c r="Q10" s="18" t="s">
        <v>946</v>
      </c>
      <c r="R10" s="21">
        <v>0</v>
      </c>
      <c r="S10" s="2"/>
    </row>
    <row r="11" spans="1:29" ht="4.5" hidden="1" customHeight="1" x14ac:dyDescent="0.2">
      <c r="A11" s="7"/>
      <c r="B11" s="14"/>
      <c r="C11" s="15"/>
      <c r="D11" s="15"/>
      <c r="E11" s="15"/>
      <c r="F11" s="29"/>
      <c r="G11" s="16"/>
      <c r="H11" s="29" t="s">
        <v>20</v>
      </c>
      <c r="I11" s="29" t="s">
        <v>19</v>
      </c>
      <c r="J11" s="11"/>
      <c r="K11" s="15"/>
      <c r="L11" s="21"/>
      <c r="M11" s="14"/>
      <c r="N11" s="15"/>
      <c r="O11" s="57">
        <f t="shared" si="0"/>
        <v>0</v>
      </c>
      <c r="P11" s="14"/>
      <c r="Q11" s="18"/>
      <c r="R11" s="21">
        <v>0</v>
      </c>
    </row>
    <row r="12" spans="1:29" ht="36" customHeight="1" x14ac:dyDescent="0.2">
      <c r="A12" s="13">
        <v>2</v>
      </c>
      <c r="B12" s="14">
        <v>8509</v>
      </c>
      <c r="C12" s="24" t="s">
        <v>907</v>
      </c>
      <c r="D12" s="14">
        <v>814344820</v>
      </c>
      <c r="E12" s="24" t="s">
        <v>949</v>
      </c>
      <c r="F12" s="24" t="s">
        <v>265</v>
      </c>
      <c r="G12" s="14">
        <v>1102.5999999999999</v>
      </c>
      <c r="H12" s="29" t="s">
        <v>20</v>
      </c>
      <c r="I12" s="29" t="s">
        <v>19</v>
      </c>
      <c r="J12" s="18" t="s">
        <v>950</v>
      </c>
      <c r="K12" s="24" t="s">
        <v>926</v>
      </c>
      <c r="L12" s="14">
        <v>0</v>
      </c>
      <c r="M12" s="14">
        <v>392</v>
      </c>
      <c r="N12" s="25" t="s">
        <v>939</v>
      </c>
      <c r="O12" s="57">
        <f t="shared" si="0"/>
        <v>1102.5999999999999</v>
      </c>
      <c r="P12" s="14">
        <v>473</v>
      </c>
      <c r="Q12" s="24" t="s">
        <v>946</v>
      </c>
      <c r="R12" s="14">
        <v>0</v>
      </c>
    </row>
    <row r="13" spans="1:29" ht="30" customHeight="1" x14ac:dyDescent="0.2">
      <c r="A13" s="13">
        <v>3</v>
      </c>
      <c r="B13" s="14">
        <v>7932</v>
      </c>
      <c r="C13" s="24" t="s">
        <v>893</v>
      </c>
      <c r="D13" s="14">
        <v>70108567</v>
      </c>
      <c r="E13" s="24" t="s">
        <v>948</v>
      </c>
      <c r="F13" s="24" t="s">
        <v>217</v>
      </c>
      <c r="G13" s="14">
        <v>28556.13</v>
      </c>
      <c r="H13" s="29" t="s">
        <v>20</v>
      </c>
      <c r="I13" s="29" t="s">
        <v>19</v>
      </c>
      <c r="J13" s="24" t="s">
        <v>951</v>
      </c>
      <c r="K13" s="24" t="s">
        <v>931</v>
      </c>
      <c r="L13" s="14">
        <v>0</v>
      </c>
      <c r="M13" s="14">
        <v>393</v>
      </c>
      <c r="N13" s="25" t="s">
        <v>939</v>
      </c>
      <c r="O13" s="57">
        <f t="shared" si="0"/>
        <v>28556.13</v>
      </c>
      <c r="P13" s="14">
        <v>474</v>
      </c>
      <c r="Q13" s="24" t="s">
        <v>946</v>
      </c>
      <c r="R13" s="14">
        <v>0</v>
      </c>
    </row>
    <row r="14" spans="1:29" ht="27" customHeight="1" x14ac:dyDescent="0.2">
      <c r="A14" s="13">
        <v>4</v>
      </c>
      <c r="B14" s="14">
        <v>9047</v>
      </c>
      <c r="C14" s="24" t="s">
        <v>931</v>
      </c>
      <c r="D14" s="14">
        <v>375</v>
      </c>
      <c r="E14" s="24" t="s">
        <v>926</v>
      </c>
      <c r="F14" s="24" t="s">
        <v>188</v>
      </c>
      <c r="G14" s="14">
        <v>1680</v>
      </c>
      <c r="H14" s="29" t="s">
        <v>20</v>
      </c>
      <c r="I14" s="29" t="s">
        <v>19</v>
      </c>
      <c r="J14" s="24" t="s">
        <v>952</v>
      </c>
      <c r="K14" s="24" t="s">
        <v>931</v>
      </c>
      <c r="L14" s="14">
        <v>0</v>
      </c>
      <c r="M14" s="14">
        <v>394</v>
      </c>
      <c r="N14" s="25" t="s">
        <v>939</v>
      </c>
      <c r="O14" s="57">
        <f t="shared" si="0"/>
        <v>1680</v>
      </c>
      <c r="P14" s="14">
        <v>475</v>
      </c>
      <c r="Q14" s="24" t="s">
        <v>946</v>
      </c>
      <c r="R14" s="14">
        <v>0</v>
      </c>
    </row>
    <row r="15" spans="1:29" ht="29.25" customHeight="1" x14ac:dyDescent="0.2">
      <c r="A15" s="13">
        <v>5</v>
      </c>
      <c r="B15" s="14">
        <v>9048</v>
      </c>
      <c r="C15" s="24" t="s">
        <v>931</v>
      </c>
      <c r="D15" s="14">
        <v>16</v>
      </c>
      <c r="E15" s="24" t="s">
        <v>918</v>
      </c>
      <c r="F15" s="24" t="s">
        <v>81</v>
      </c>
      <c r="G15" s="14">
        <v>15850</v>
      </c>
      <c r="H15" s="29" t="s">
        <v>20</v>
      </c>
      <c r="I15" s="29" t="s">
        <v>19</v>
      </c>
      <c r="J15" s="18" t="s">
        <v>953</v>
      </c>
      <c r="K15" s="24" t="s">
        <v>918</v>
      </c>
      <c r="L15" s="14">
        <v>0</v>
      </c>
      <c r="M15" s="14">
        <v>395</v>
      </c>
      <c r="N15" s="25" t="s">
        <v>939</v>
      </c>
      <c r="O15" s="57">
        <f t="shared" si="0"/>
        <v>15850</v>
      </c>
      <c r="P15" s="14">
        <v>476</v>
      </c>
      <c r="Q15" s="24" t="s">
        <v>946</v>
      </c>
      <c r="R15" s="14">
        <v>0</v>
      </c>
    </row>
  </sheetData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honeticPr fontId="10" type="noConversion"/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B00-000000000000}">
  <dimension ref="A2:AC22"/>
  <sheetViews>
    <sheetView topLeftCell="A7" workbookViewId="0">
      <selection activeCell="L28" sqref="L28"/>
    </sheetView>
  </sheetViews>
  <sheetFormatPr defaultRowHeight="12.75" x14ac:dyDescent="0.2"/>
  <cols>
    <col min="1" max="1" width="7.140625" style="10" customWidth="1"/>
    <col min="2" max="2" width="11.5703125" style="6" customWidth="1"/>
    <col min="3" max="3" width="12.42578125" style="6" customWidth="1"/>
    <col min="4" max="4" width="15.5703125" style="6" customWidth="1"/>
    <col min="5" max="5" width="14.28515625" style="6" customWidth="1"/>
    <col min="6" max="6" width="20.140625" style="6" customWidth="1"/>
    <col min="7" max="7" width="12.42578125" style="6" customWidth="1"/>
    <col min="8" max="8" width="9.42578125" style="6" customWidth="1"/>
    <col min="9" max="9" width="16.85546875" style="6" customWidth="1"/>
    <col min="10" max="10" width="37.85546875" style="6" customWidth="1"/>
    <col min="11" max="11" width="13.28515625" style="6" customWidth="1"/>
    <col min="12" max="13" width="9.28515625" style="6" customWidth="1"/>
    <col min="14" max="14" width="10.42578125" style="6" customWidth="1"/>
    <col min="15" max="15" width="11.85546875" style="6" customWidth="1"/>
    <col min="16" max="16" width="9.85546875" style="6" customWidth="1"/>
    <col min="17" max="17" width="12.42578125" style="6" customWidth="1"/>
    <col min="18" max="18" width="7.8554687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7" customHeight="1" x14ac:dyDescent="0.2">
      <c r="A10" s="7">
        <v>1</v>
      </c>
      <c r="B10" s="18">
        <v>6312</v>
      </c>
      <c r="C10" s="19" t="s">
        <v>853</v>
      </c>
      <c r="D10" s="18">
        <v>476435</v>
      </c>
      <c r="E10" s="19" t="s">
        <v>838</v>
      </c>
      <c r="F10" s="29" t="s">
        <v>128</v>
      </c>
      <c r="G10" s="54">
        <v>35.700000000000003</v>
      </c>
      <c r="H10" s="29" t="s">
        <v>20</v>
      </c>
      <c r="I10" s="29" t="s">
        <v>19</v>
      </c>
      <c r="J10" s="55" t="s">
        <v>954</v>
      </c>
      <c r="K10" s="56" t="s">
        <v>888</v>
      </c>
      <c r="L10" s="32">
        <v>0</v>
      </c>
      <c r="M10" s="32">
        <v>378</v>
      </c>
      <c r="N10" s="56" t="s">
        <v>918</v>
      </c>
      <c r="O10" s="57">
        <f>G10</f>
        <v>35.700000000000003</v>
      </c>
      <c r="P10" s="58">
        <v>477</v>
      </c>
      <c r="Q10" s="18" t="s">
        <v>948</v>
      </c>
      <c r="R10" s="21">
        <v>0</v>
      </c>
      <c r="S10" s="2"/>
    </row>
    <row r="11" spans="1:29" ht="4.5" hidden="1" customHeight="1" x14ac:dyDescent="0.2">
      <c r="A11" s="7"/>
      <c r="B11" s="14"/>
      <c r="C11" s="15"/>
      <c r="D11" s="15"/>
      <c r="E11" s="15"/>
      <c r="F11" s="29" t="s">
        <v>128</v>
      </c>
      <c r="G11" s="16"/>
      <c r="H11" s="29"/>
      <c r="I11" s="29"/>
      <c r="J11" s="11"/>
      <c r="K11" s="15"/>
      <c r="L11" s="21"/>
      <c r="M11" s="14"/>
      <c r="N11" s="15"/>
      <c r="O11" s="57">
        <f>G11</f>
        <v>0</v>
      </c>
      <c r="P11" s="14"/>
      <c r="Q11" s="18"/>
      <c r="R11" s="21">
        <v>0</v>
      </c>
    </row>
    <row r="12" spans="1:29" ht="24" customHeight="1" x14ac:dyDescent="0.2">
      <c r="A12" s="13">
        <v>2</v>
      </c>
      <c r="B12" s="14">
        <v>6311</v>
      </c>
      <c r="C12" s="24" t="s">
        <v>853</v>
      </c>
      <c r="D12" s="14">
        <v>476285</v>
      </c>
      <c r="E12" s="24" t="s">
        <v>832</v>
      </c>
      <c r="F12" s="29" t="s">
        <v>128</v>
      </c>
      <c r="G12" s="14">
        <v>428.4</v>
      </c>
      <c r="H12" s="29" t="s">
        <v>20</v>
      </c>
      <c r="I12" s="29" t="s">
        <v>19</v>
      </c>
      <c r="J12" s="18" t="s">
        <v>955</v>
      </c>
      <c r="K12" s="24" t="s">
        <v>918</v>
      </c>
      <c r="L12" s="14">
        <v>0</v>
      </c>
      <c r="M12" s="14">
        <v>379</v>
      </c>
      <c r="N12" s="24" t="s">
        <v>918</v>
      </c>
      <c r="O12" s="57">
        <f>G12</f>
        <v>428.4</v>
      </c>
      <c r="P12" s="14">
        <v>477</v>
      </c>
      <c r="Q12" s="24" t="s">
        <v>948</v>
      </c>
      <c r="R12" s="14">
        <v>0</v>
      </c>
    </row>
    <row r="13" spans="1:29" ht="29.25" customHeight="1" x14ac:dyDescent="0.2">
      <c r="A13" s="13">
        <v>3</v>
      </c>
      <c r="B13" s="14">
        <v>8168</v>
      </c>
      <c r="C13" s="24" t="s">
        <v>893</v>
      </c>
      <c r="D13" s="14">
        <v>2237142</v>
      </c>
      <c r="E13" s="24" t="s">
        <v>109</v>
      </c>
      <c r="F13" s="29" t="s">
        <v>956</v>
      </c>
      <c r="G13" s="14">
        <v>3202.29</v>
      </c>
      <c r="H13" s="29" t="s">
        <v>20</v>
      </c>
      <c r="I13" s="29" t="s">
        <v>19</v>
      </c>
      <c r="J13" s="18" t="s">
        <v>957</v>
      </c>
      <c r="K13" s="24" t="s">
        <v>939</v>
      </c>
      <c r="L13" s="14">
        <v>0</v>
      </c>
      <c r="M13" s="14">
        <v>396</v>
      </c>
      <c r="N13" s="25" t="s">
        <v>931</v>
      </c>
      <c r="O13" s="57">
        <f>G13</f>
        <v>3202.29</v>
      </c>
      <c r="P13" s="14">
        <v>478</v>
      </c>
      <c r="Q13" s="24" t="s">
        <v>948</v>
      </c>
      <c r="R13" s="14">
        <v>0</v>
      </c>
    </row>
    <row r="14" spans="1:29" ht="24.75" customHeight="1" x14ac:dyDescent="0.2">
      <c r="A14" s="13">
        <v>4</v>
      </c>
      <c r="B14" s="14">
        <v>7390</v>
      </c>
      <c r="C14" s="24" t="s">
        <v>903</v>
      </c>
      <c r="D14" s="14">
        <v>1290360</v>
      </c>
      <c r="E14" s="24" t="s">
        <v>804</v>
      </c>
      <c r="F14" s="24" t="s">
        <v>958</v>
      </c>
      <c r="G14" s="14">
        <v>7589.28</v>
      </c>
      <c r="H14" s="29" t="s">
        <v>20</v>
      </c>
      <c r="I14" s="29" t="s">
        <v>19</v>
      </c>
      <c r="J14" s="24" t="s">
        <v>959</v>
      </c>
      <c r="K14" s="24" t="s">
        <v>893</v>
      </c>
      <c r="L14" s="14">
        <v>0</v>
      </c>
      <c r="M14" s="14">
        <v>406</v>
      </c>
      <c r="N14" s="25" t="s">
        <v>946</v>
      </c>
      <c r="O14" s="57">
        <f t="shared" ref="O14:O22" si="0">G14</f>
        <v>7589.28</v>
      </c>
      <c r="P14" s="14">
        <v>481</v>
      </c>
      <c r="Q14" s="24" t="s">
        <v>948</v>
      </c>
      <c r="R14" s="14">
        <v>0</v>
      </c>
    </row>
    <row r="15" spans="1:29" ht="25.5" customHeight="1" x14ac:dyDescent="0.2">
      <c r="A15" s="13">
        <v>5</v>
      </c>
      <c r="B15" s="14">
        <v>7637</v>
      </c>
      <c r="C15" s="24" t="s">
        <v>906</v>
      </c>
      <c r="D15" s="14">
        <v>2553</v>
      </c>
      <c r="E15" s="24" t="s">
        <v>888</v>
      </c>
      <c r="F15" s="24" t="s">
        <v>960</v>
      </c>
      <c r="G15" s="14">
        <v>10500</v>
      </c>
      <c r="H15" s="24" t="s">
        <v>62</v>
      </c>
      <c r="I15" s="29" t="s">
        <v>19</v>
      </c>
      <c r="J15" s="24" t="s">
        <v>961</v>
      </c>
      <c r="K15" s="24" t="s">
        <v>939</v>
      </c>
      <c r="L15" s="14">
        <v>0</v>
      </c>
      <c r="M15" s="14">
        <v>405</v>
      </c>
      <c r="N15" s="25" t="s">
        <v>946</v>
      </c>
      <c r="O15" s="57">
        <f t="shared" si="0"/>
        <v>10500</v>
      </c>
      <c r="P15" s="14">
        <v>24</v>
      </c>
      <c r="Q15" s="24" t="s">
        <v>948</v>
      </c>
      <c r="R15" s="14">
        <v>0</v>
      </c>
    </row>
    <row r="16" spans="1:29" ht="22.5" customHeight="1" x14ac:dyDescent="0.2">
      <c r="A16" s="13">
        <v>6</v>
      </c>
      <c r="B16" s="14">
        <v>6100</v>
      </c>
      <c r="C16" s="24" t="s">
        <v>915</v>
      </c>
      <c r="D16" s="25">
        <v>26783</v>
      </c>
      <c r="E16" s="24" t="s">
        <v>949</v>
      </c>
      <c r="F16" s="24" t="s">
        <v>87</v>
      </c>
      <c r="G16" s="14">
        <v>1636.36</v>
      </c>
      <c r="H16" s="24" t="s">
        <v>20</v>
      </c>
      <c r="I16" s="29" t="s">
        <v>19</v>
      </c>
      <c r="J16" s="24" t="s">
        <v>963</v>
      </c>
      <c r="K16" s="24" t="s">
        <v>915</v>
      </c>
      <c r="L16" s="14">
        <v>0</v>
      </c>
      <c r="M16" s="14">
        <v>407</v>
      </c>
      <c r="N16" s="25" t="s">
        <v>946</v>
      </c>
      <c r="O16" s="57">
        <f t="shared" si="0"/>
        <v>1636.36</v>
      </c>
      <c r="P16" s="14">
        <v>485</v>
      </c>
      <c r="Q16" s="24" t="s">
        <v>948</v>
      </c>
      <c r="R16" s="14">
        <v>0</v>
      </c>
    </row>
    <row r="17" spans="1:18" ht="30.75" customHeight="1" x14ac:dyDescent="0.2">
      <c r="A17" s="13">
        <v>7</v>
      </c>
      <c r="B17" s="14">
        <v>9277</v>
      </c>
      <c r="C17" s="24" t="s">
        <v>939</v>
      </c>
      <c r="D17" s="24" t="s">
        <v>962</v>
      </c>
      <c r="E17" s="24" t="s">
        <v>874</v>
      </c>
      <c r="F17" s="24" t="s">
        <v>207</v>
      </c>
      <c r="G17" s="14">
        <v>16606.28</v>
      </c>
      <c r="H17" s="24" t="s">
        <v>20</v>
      </c>
      <c r="I17" s="29" t="s">
        <v>19</v>
      </c>
      <c r="J17" s="24" t="s">
        <v>964</v>
      </c>
      <c r="K17" s="24" t="s">
        <v>939</v>
      </c>
      <c r="L17" s="14">
        <v>0</v>
      </c>
      <c r="M17" s="14">
        <v>399</v>
      </c>
      <c r="N17" s="25" t="s">
        <v>946</v>
      </c>
      <c r="O17" s="57">
        <f t="shared" si="0"/>
        <v>16606.28</v>
      </c>
      <c r="P17" s="14">
        <v>479</v>
      </c>
      <c r="Q17" s="24" t="s">
        <v>948</v>
      </c>
      <c r="R17" s="14">
        <v>0</v>
      </c>
    </row>
    <row r="18" spans="1:18" ht="30.75" customHeight="1" x14ac:dyDescent="0.2">
      <c r="A18" s="13">
        <v>8</v>
      </c>
      <c r="B18" s="14">
        <v>6278</v>
      </c>
      <c r="C18" s="24" t="s">
        <v>853</v>
      </c>
      <c r="D18" s="14">
        <v>43</v>
      </c>
      <c r="E18" s="24" t="s">
        <v>874</v>
      </c>
      <c r="F18" s="24" t="s">
        <v>207</v>
      </c>
      <c r="G18" s="14">
        <v>-19599.8</v>
      </c>
      <c r="H18" s="24" t="s">
        <v>20</v>
      </c>
      <c r="I18" s="29" t="s">
        <v>19</v>
      </c>
      <c r="J18" s="24" t="s">
        <v>965</v>
      </c>
      <c r="K18" s="24" t="s">
        <v>921</v>
      </c>
      <c r="L18" s="14">
        <v>0</v>
      </c>
      <c r="M18" s="14">
        <v>401</v>
      </c>
      <c r="N18" s="25" t="s">
        <v>946</v>
      </c>
      <c r="O18" s="57">
        <f t="shared" si="0"/>
        <v>-19599.8</v>
      </c>
      <c r="P18" s="14">
        <v>479</v>
      </c>
      <c r="Q18" s="24" t="s">
        <v>948</v>
      </c>
      <c r="R18" s="14">
        <v>0</v>
      </c>
    </row>
    <row r="19" spans="1:18" ht="30.75" customHeight="1" x14ac:dyDescent="0.2">
      <c r="A19" s="13">
        <v>9</v>
      </c>
      <c r="B19" s="14">
        <v>9261</v>
      </c>
      <c r="C19" s="24" t="s">
        <v>939</v>
      </c>
      <c r="D19" s="14">
        <v>51</v>
      </c>
      <c r="E19" s="24" t="s">
        <v>873</v>
      </c>
      <c r="F19" s="24" t="s">
        <v>207</v>
      </c>
      <c r="G19" s="14">
        <v>-19539.740000000002</v>
      </c>
      <c r="H19" s="24" t="s">
        <v>20</v>
      </c>
      <c r="I19" s="29" t="s">
        <v>19</v>
      </c>
      <c r="J19" s="24" t="s">
        <v>966</v>
      </c>
      <c r="K19" s="24" t="s">
        <v>939</v>
      </c>
      <c r="L19" s="14">
        <v>0</v>
      </c>
      <c r="M19" s="14">
        <v>403</v>
      </c>
      <c r="N19" s="25" t="s">
        <v>946</v>
      </c>
      <c r="O19" s="57">
        <f t="shared" si="0"/>
        <v>-19539.740000000002</v>
      </c>
      <c r="P19" s="14">
        <v>479</v>
      </c>
      <c r="Q19" s="24" t="s">
        <v>948</v>
      </c>
      <c r="R19" s="14">
        <v>0</v>
      </c>
    </row>
    <row r="20" spans="1:18" ht="30.75" customHeight="1" x14ac:dyDescent="0.2">
      <c r="A20" s="13">
        <v>10</v>
      </c>
      <c r="B20" s="14">
        <v>6600</v>
      </c>
      <c r="C20" s="24" t="s">
        <v>932</v>
      </c>
      <c r="D20" s="14">
        <v>41</v>
      </c>
      <c r="E20" s="24" t="s">
        <v>874</v>
      </c>
      <c r="F20" s="24" t="s">
        <v>207</v>
      </c>
      <c r="G20" s="14">
        <v>19299.8</v>
      </c>
      <c r="H20" s="24" t="s">
        <v>20</v>
      </c>
      <c r="I20" s="29" t="s">
        <v>19</v>
      </c>
      <c r="J20" s="24" t="s">
        <v>967</v>
      </c>
      <c r="K20" s="24" t="s">
        <v>932</v>
      </c>
      <c r="L20" s="14">
        <v>0</v>
      </c>
      <c r="M20" s="14">
        <v>400</v>
      </c>
      <c r="N20" s="25" t="s">
        <v>946</v>
      </c>
      <c r="O20" s="57">
        <f t="shared" si="0"/>
        <v>19299.8</v>
      </c>
      <c r="P20" s="14">
        <v>479</v>
      </c>
      <c r="Q20" s="24" t="s">
        <v>948</v>
      </c>
      <c r="R20" s="14">
        <v>0</v>
      </c>
    </row>
    <row r="21" spans="1:18" ht="38.25" customHeight="1" x14ac:dyDescent="0.2">
      <c r="A21" s="13">
        <v>11</v>
      </c>
      <c r="B21" s="14">
        <v>5589</v>
      </c>
      <c r="C21" s="24" t="s">
        <v>949</v>
      </c>
      <c r="D21" s="14">
        <v>2028923</v>
      </c>
      <c r="E21" s="24" t="s">
        <v>949</v>
      </c>
      <c r="F21" s="24" t="s">
        <v>322</v>
      </c>
      <c r="G21" s="14">
        <v>1949.92</v>
      </c>
      <c r="H21" s="24" t="s">
        <v>20</v>
      </c>
      <c r="I21" s="29" t="s">
        <v>19</v>
      </c>
      <c r="J21" s="24" t="s">
        <v>968</v>
      </c>
      <c r="K21" s="24" t="s">
        <v>949</v>
      </c>
      <c r="L21" s="14">
        <v>0</v>
      </c>
      <c r="M21" s="14">
        <v>408</v>
      </c>
      <c r="N21" s="25" t="s">
        <v>946</v>
      </c>
      <c r="O21" s="14">
        <f t="shared" si="0"/>
        <v>1949.92</v>
      </c>
      <c r="P21" s="14">
        <v>487</v>
      </c>
      <c r="Q21" s="24" t="s">
        <v>948</v>
      </c>
      <c r="R21" s="14">
        <v>0</v>
      </c>
    </row>
    <row r="22" spans="1:18" ht="27" customHeight="1" x14ac:dyDescent="0.2">
      <c r="A22" s="13">
        <v>12</v>
      </c>
      <c r="B22" s="14">
        <v>7637</v>
      </c>
      <c r="C22" s="24" t="s">
        <v>906</v>
      </c>
      <c r="D22" s="14">
        <v>2553</v>
      </c>
      <c r="E22" s="24" t="s">
        <v>888</v>
      </c>
      <c r="F22" s="29" t="s">
        <v>960</v>
      </c>
      <c r="G22" s="14">
        <v>10500</v>
      </c>
      <c r="H22" s="24" t="s">
        <v>62</v>
      </c>
      <c r="I22" s="29" t="s">
        <v>19</v>
      </c>
      <c r="J22" s="29" t="s">
        <v>970</v>
      </c>
      <c r="K22" s="24" t="s">
        <v>939</v>
      </c>
      <c r="L22" s="14">
        <v>0</v>
      </c>
      <c r="M22" s="14">
        <v>405</v>
      </c>
      <c r="N22" s="25" t="s">
        <v>946</v>
      </c>
      <c r="O22" s="14">
        <f t="shared" si="0"/>
        <v>10500</v>
      </c>
      <c r="P22" s="14">
        <v>24</v>
      </c>
      <c r="Q22" s="24" t="s">
        <v>948</v>
      </c>
      <c r="R22" s="14">
        <v>0</v>
      </c>
    </row>
  </sheetData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C00-000000000000}">
  <dimension ref="A2:AC16"/>
  <sheetViews>
    <sheetView workbookViewId="0">
      <selection activeCell="G27" sqref="G27"/>
    </sheetView>
  </sheetViews>
  <sheetFormatPr defaultRowHeight="12.75" x14ac:dyDescent="0.2"/>
  <cols>
    <col min="1" max="1" width="7.140625" style="10" customWidth="1"/>
    <col min="2" max="2" width="10.7109375" style="6" customWidth="1"/>
    <col min="3" max="3" width="12.42578125" style="6" customWidth="1"/>
    <col min="4" max="4" width="15.5703125" style="6" customWidth="1"/>
    <col min="5" max="5" width="14.28515625" style="6" customWidth="1"/>
    <col min="6" max="6" width="20.140625" style="6" customWidth="1"/>
    <col min="7" max="7" width="12.42578125" style="6" customWidth="1"/>
    <col min="8" max="8" width="9.42578125" style="6" customWidth="1"/>
    <col min="9" max="9" width="16.85546875" style="6" customWidth="1"/>
    <col min="10" max="10" width="35" style="6" customWidth="1"/>
    <col min="11" max="11" width="13.28515625" style="6" customWidth="1"/>
    <col min="12" max="13" width="9.28515625" style="6" customWidth="1"/>
    <col min="14" max="14" width="10.42578125" style="6" customWidth="1"/>
    <col min="15" max="15" width="11.85546875" style="6" customWidth="1"/>
    <col min="16" max="16" width="9.85546875" style="6" customWidth="1"/>
    <col min="17" max="17" width="12.42578125" style="6" customWidth="1"/>
    <col min="18" max="18" width="7.8554687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30.75" customHeight="1" x14ac:dyDescent="0.2">
      <c r="A10" s="7">
        <v>1</v>
      </c>
      <c r="B10" s="18">
        <v>6010</v>
      </c>
      <c r="C10" s="19" t="s">
        <v>838</v>
      </c>
      <c r="D10" s="18">
        <v>230900049</v>
      </c>
      <c r="E10" s="19" t="s">
        <v>832</v>
      </c>
      <c r="F10" s="29" t="s">
        <v>971</v>
      </c>
      <c r="G10" s="54">
        <v>32821.43</v>
      </c>
      <c r="H10" s="29" t="s">
        <v>20</v>
      </c>
      <c r="I10" s="29" t="s">
        <v>19</v>
      </c>
      <c r="J10" s="55" t="s">
        <v>972</v>
      </c>
      <c r="K10" s="56" t="s">
        <v>915</v>
      </c>
      <c r="L10" s="32">
        <v>0</v>
      </c>
      <c r="M10" s="32">
        <v>339</v>
      </c>
      <c r="N10" s="56" t="s">
        <v>853</v>
      </c>
      <c r="O10" s="57">
        <f t="shared" ref="O10:O16" si="0">G10</f>
        <v>32821.43</v>
      </c>
      <c r="P10" s="58">
        <v>489</v>
      </c>
      <c r="Q10" s="18" t="s">
        <v>969</v>
      </c>
      <c r="R10" s="21">
        <v>0</v>
      </c>
      <c r="S10" s="2"/>
    </row>
    <row r="11" spans="1:29" ht="4.5" hidden="1" customHeight="1" x14ac:dyDescent="0.2">
      <c r="A11" s="7"/>
      <c r="B11" s="14"/>
      <c r="C11" s="15"/>
      <c r="D11" s="15"/>
      <c r="E11" s="15"/>
      <c r="F11" s="29"/>
      <c r="G11" s="16"/>
      <c r="H11" s="29" t="s">
        <v>20</v>
      </c>
      <c r="I11" s="29" t="s">
        <v>19</v>
      </c>
      <c r="J11" s="11"/>
      <c r="K11" s="15"/>
      <c r="L11" s="21"/>
      <c r="M11" s="14"/>
      <c r="N11" s="15"/>
      <c r="O11" s="57">
        <f t="shared" si="0"/>
        <v>0</v>
      </c>
      <c r="P11" s="14"/>
      <c r="Q11" s="18"/>
      <c r="R11" s="21">
        <v>0</v>
      </c>
    </row>
    <row r="12" spans="1:29" ht="26.25" customHeight="1" x14ac:dyDescent="0.2">
      <c r="A12" s="13">
        <v>2</v>
      </c>
      <c r="B12" s="14">
        <v>5646</v>
      </c>
      <c r="C12" s="24" t="s">
        <v>949</v>
      </c>
      <c r="D12" s="14">
        <v>129107</v>
      </c>
      <c r="E12" s="24" t="s">
        <v>938</v>
      </c>
      <c r="F12" s="24" t="s">
        <v>148</v>
      </c>
      <c r="G12" s="14">
        <v>4940.3999999999996</v>
      </c>
      <c r="H12" s="29" t="s">
        <v>20</v>
      </c>
      <c r="I12" s="29" t="s">
        <v>19</v>
      </c>
      <c r="J12" s="18" t="s">
        <v>973</v>
      </c>
      <c r="K12" s="24" t="s">
        <v>832</v>
      </c>
      <c r="L12" s="14">
        <v>0</v>
      </c>
      <c r="M12" s="14">
        <v>409</v>
      </c>
      <c r="N12" s="25" t="s">
        <v>946</v>
      </c>
      <c r="O12" s="57">
        <f t="shared" si="0"/>
        <v>4940.3999999999996</v>
      </c>
      <c r="P12" s="14">
        <v>490</v>
      </c>
      <c r="Q12" s="24" t="s">
        <v>969</v>
      </c>
      <c r="R12" s="14">
        <v>0</v>
      </c>
    </row>
    <row r="13" spans="1:29" ht="21" customHeight="1" x14ac:dyDescent="0.2">
      <c r="A13" s="13">
        <v>3</v>
      </c>
      <c r="B13" s="14">
        <v>5803</v>
      </c>
      <c r="C13" s="25" t="s">
        <v>832</v>
      </c>
      <c r="D13" s="14">
        <v>129197</v>
      </c>
      <c r="E13" s="24" t="s">
        <v>949</v>
      </c>
      <c r="F13" s="24" t="s">
        <v>148</v>
      </c>
      <c r="G13" s="14">
        <v>24574.880000000001</v>
      </c>
      <c r="H13" s="29" t="s">
        <v>20</v>
      </c>
      <c r="I13" s="29" t="s">
        <v>19</v>
      </c>
      <c r="J13" s="24" t="s">
        <v>974</v>
      </c>
      <c r="K13" s="24" t="s">
        <v>838</v>
      </c>
      <c r="L13" s="14">
        <v>0</v>
      </c>
      <c r="M13" s="14">
        <v>410</v>
      </c>
      <c r="N13" s="25" t="s">
        <v>948</v>
      </c>
      <c r="O13" s="57">
        <f t="shared" si="0"/>
        <v>24574.880000000001</v>
      </c>
      <c r="P13" s="14">
        <v>490</v>
      </c>
      <c r="Q13" s="24" t="s">
        <v>969</v>
      </c>
      <c r="R13" s="14">
        <v>0</v>
      </c>
    </row>
    <row r="14" spans="1:29" ht="27" customHeight="1" x14ac:dyDescent="0.2">
      <c r="A14" s="13">
        <v>4</v>
      </c>
      <c r="B14" s="14">
        <v>6017</v>
      </c>
      <c r="C14" s="25" t="s">
        <v>838</v>
      </c>
      <c r="D14" s="14">
        <v>129224</v>
      </c>
      <c r="E14" s="24" t="s">
        <v>832</v>
      </c>
      <c r="F14" s="24" t="s">
        <v>148</v>
      </c>
      <c r="G14" s="14">
        <v>2705.19</v>
      </c>
      <c r="H14" s="29" t="s">
        <v>20</v>
      </c>
      <c r="I14" s="29" t="s">
        <v>19</v>
      </c>
      <c r="J14" s="24" t="s">
        <v>74</v>
      </c>
      <c r="K14" s="24" t="s">
        <v>838</v>
      </c>
      <c r="L14" s="14">
        <v>0</v>
      </c>
      <c r="M14" s="14">
        <v>411</v>
      </c>
      <c r="N14" s="25" t="s">
        <v>948</v>
      </c>
      <c r="O14" s="57">
        <f t="shared" si="0"/>
        <v>2705.19</v>
      </c>
      <c r="P14" s="14">
        <v>490</v>
      </c>
      <c r="Q14" s="24" t="s">
        <v>969</v>
      </c>
      <c r="R14" s="14">
        <v>0</v>
      </c>
    </row>
    <row r="15" spans="1:29" ht="21" customHeight="1" x14ac:dyDescent="0.2">
      <c r="A15" s="13">
        <v>5</v>
      </c>
      <c r="B15" s="14">
        <v>6465</v>
      </c>
      <c r="C15" s="25" t="s">
        <v>848</v>
      </c>
      <c r="D15" s="14">
        <v>5922695</v>
      </c>
      <c r="E15" s="24" t="s">
        <v>838</v>
      </c>
      <c r="F15" s="24" t="s">
        <v>265</v>
      </c>
      <c r="G15" s="14">
        <v>2268.52</v>
      </c>
      <c r="H15" s="29" t="s">
        <v>20</v>
      </c>
      <c r="I15" s="29" t="s">
        <v>19</v>
      </c>
      <c r="J15" s="18" t="s">
        <v>975</v>
      </c>
      <c r="K15" s="24" t="s">
        <v>848</v>
      </c>
      <c r="L15" s="14">
        <v>0</v>
      </c>
      <c r="M15" s="14">
        <v>412</v>
      </c>
      <c r="N15" s="25" t="s">
        <v>948</v>
      </c>
      <c r="O15" s="57">
        <f t="shared" si="0"/>
        <v>2268.52</v>
      </c>
      <c r="P15" s="14">
        <v>488</v>
      </c>
      <c r="Q15" s="24" t="s">
        <v>969</v>
      </c>
      <c r="R15" s="14">
        <v>0</v>
      </c>
    </row>
    <row r="16" spans="1:29" ht="31.5" customHeight="1" x14ac:dyDescent="0.2">
      <c r="A16" s="13">
        <v>6</v>
      </c>
      <c r="B16" s="14">
        <v>7369</v>
      </c>
      <c r="C16" s="25" t="s">
        <v>893</v>
      </c>
      <c r="D16" s="14">
        <v>5944613</v>
      </c>
      <c r="E16" s="24" t="s">
        <v>873</v>
      </c>
      <c r="F16" s="24" t="s">
        <v>265</v>
      </c>
      <c r="G16" s="14">
        <v>2603.54</v>
      </c>
      <c r="H16" s="29" t="s">
        <v>20</v>
      </c>
      <c r="I16" s="29" t="s">
        <v>19</v>
      </c>
      <c r="J16" s="18" t="s">
        <v>975</v>
      </c>
      <c r="K16" s="24" t="s">
        <v>918</v>
      </c>
      <c r="L16" s="14">
        <v>0</v>
      </c>
      <c r="M16" s="14">
        <v>413</v>
      </c>
      <c r="N16" s="25" t="s">
        <v>948</v>
      </c>
      <c r="O16" s="57">
        <f t="shared" si="0"/>
        <v>2603.54</v>
      </c>
      <c r="P16" s="14">
        <v>488</v>
      </c>
      <c r="Q16" s="24" t="s">
        <v>969</v>
      </c>
      <c r="R16" s="14">
        <v>0</v>
      </c>
    </row>
  </sheetData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honeticPr fontId="19" type="noConversion"/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D00-000000000000}">
  <dimension ref="A2:AC14"/>
  <sheetViews>
    <sheetView workbookViewId="0">
      <selection activeCell="J23" sqref="J23"/>
    </sheetView>
  </sheetViews>
  <sheetFormatPr defaultRowHeight="12.75" x14ac:dyDescent="0.2"/>
  <cols>
    <col min="1" max="1" width="7.140625" style="10" customWidth="1"/>
    <col min="2" max="2" width="9.28515625" style="6" customWidth="1"/>
    <col min="3" max="3" width="12.42578125" style="6" customWidth="1"/>
    <col min="4" max="4" width="15.5703125" style="6" customWidth="1"/>
    <col min="5" max="5" width="14.28515625" style="6" customWidth="1"/>
    <col min="6" max="6" width="20.140625" style="6" customWidth="1"/>
    <col min="7" max="7" width="12.42578125" style="6" customWidth="1"/>
    <col min="8" max="8" width="9.42578125" style="6" customWidth="1"/>
    <col min="9" max="9" width="16.85546875" style="6" customWidth="1"/>
    <col min="10" max="10" width="32.42578125" style="6" customWidth="1"/>
    <col min="11" max="11" width="13.28515625" style="6" customWidth="1"/>
    <col min="12" max="13" width="9.28515625" style="6" customWidth="1"/>
    <col min="14" max="14" width="10.42578125" style="6" customWidth="1"/>
    <col min="15" max="15" width="11.85546875" style="6" customWidth="1"/>
    <col min="16" max="16" width="9.85546875" style="6" customWidth="1"/>
    <col min="17" max="17" width="12.42578125" style="6" customWidth="1"/>
    <col min="18" max="18" width="7.8554687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9.25" customHeight="1" x14ac:dyDescent="0.2">
      <c r="A10" s="7">
        <v>1</v>
      </c>
      <c r="B10" s="18">
        <v>6831</v>
      </c>
      <c r="C10" s="19" t="s">
        <v>921</v>
      </c>
      <c r="D10" s="18">
        <v>83210003</v>
      </c>
      <c r="E10" s="19" t="s">
        <v>932</v>
      </c>
      <c r="F10" s="29" t="s">
        <v>393</v>
      </c>
      <c r="G10" s="54">
        <v>386.92</v>
      </c>
      <c r="H10" s="29" t="s">
        <v>20</v>
      </c>
      <c r="I10" s="29" t="s">
        <v>19</v>
      </c>
      <c r="J10" s="55" t="s">
        <v>977</v>
      </c>
      <c r="K10" s="56">
        <v>386.92</v>
      </c>
      <c r="L10" s="32">
        <v>0</v>
      </c>
      <c r="M10" s="32">
        <v>370</v>
      </c>
      <c r="N10" s="56" t="s">
        <v>918</v>
      </c>
      <c r="O10" s="57">
        <f>G10</f>
        <v>386.92</v>
      </c>
      <c r="P10" s="58">
        <v>500</v>
      </c>
      <c r="Q10" s="18" t="s">
        <v>976</v>
      </c>
      <c r="R10" s="21">
        <v>0</v>
      </c>
      <c r="S10" s="2"/>
    </row>
    <row r="11" spans="1:29" ht="4.5" hidden="1" customHeight="1" x14ac:dyDescent="0.2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33"/>
      <c r="N11" s="59"/>
      <c r="O11" s="57">
        <f>G11</f>
        <v>0</v>
      </c>
      <c r="P11" s="14"/>
      <c r="Q11" s="18"/>
      <c r="R11" s="21">
        <v>0</v>
      </c>
    </row>
    <row r="12" spans="1:29" ht="32.25" customHeight="1" x14ac:dyDescent="0.2">
      <c r="A12" s="13">
        <v>2</v>
      </c>
      <c r="B12" s="14">
        <v>9929</v>
      </c>
      <c r="C12" s="24" t="s">
        <v>969</v>
      </c>
      <c r="D12" s="14">
        <v>237074494</v>
      </c>
      <c r="E12" s="24" t="s">
        <v>969</v>
      </c>
      <c r="F12" s="18" t="s">
        <v>156</v>
      </c>
      <c r="G12" s="14">
        <v>74023.72</v>
      </c>
      <c r="H12" s="18" t="s">
        <v>20</v>
      </c>
      <c r="I12" s="18" t="s">
        <v>19</v>
      </c>
      <c r="J12" s="18" t="s">
        <v>978</v>
      </c>
      <c r="K12" s="24" t="s">
        <v>969</v>
      </c>
      <c r="L12" s="14">
        <v>0</v>
      </c>
      <c r="M12" s="33">
        <v>416</v>
      </c>
      <c r="N12" s="30" t="s">
        <v>976</v>
      </c>
      <c r="O12" s="57">
        <f>G12</f>
        <v>74023.72</v>
      </c>
      <c r="P12" s="14">
        <v>499</v>
      </c>
      <c r="Q12" s="18" t="s">
        <v>976</v>
      </c>
      <c r="R12" s="14">
        <v>0</v>
      </c>
    </row>
    <row r="13" spans="1:29" ht="27" customHeight="1" x14ac:dyDescent="0.2">
      <c r="A13" s="13">
        <v>3</v>
      </c>
      <c r="B13" s="14">
        <v>9928</v>
      </c>
      <c r="C13" s="24" t="s">
        <v>969</v>
      </c>
      <c r="D13" s="15">
        <v>237074495</v>
      </c>
      <c r="E13" s="24" t="s">
        <v>969</v>
      </c>
      <c r="F13" s="18" t="s">
        <v>156</v>
      </c>
      <c r="G13" s="14">
        <v>1961.84</v>
      </c>
      <c r="H13" s="18" t="s">
        <v>20</v>
      </c>
      <c r="I13" s="18" t="s">
        <v>19</v>
      </c>
      <c r="J13" s="18" t="s">
        <v>978</v>
      </c>
      <c r="K13" s="24" t="s">
        <v>969</v>
      </c>
      <c r="L13" s="14">
        <v>0</v>
      </c>
      <c r="M13" s="33">
        <v>417</v>
      </c>
      <c r="N13" s="30" t="s">
        <v>976</v>
      </c>
      <c r="O13" s="57">
        <f>G13</f>
        <v>1961.84</v>
      </c>
      <c r="P13" s="14">
        <v>499</v>
      </c>
      <c r="Q13" s="18" t="s">
        <v>976</v>
      </c>
      <c r="R13" s="14">
        <v>0</v>
      </c>
    </row>
    <row r="14" spans="1:29" ht="27" customHeight="1" x14ac:dyDescent="0.2">
      <c r="A14" s="13">
        <v>4</v>
      </c>
      <c r="B14" s="14">
        <v>5573</v>
      </c>
      <c r="C14" s="24" t="s">
        <v>949</v>
      </c>
      <c r="D14" s="15">
        <v>10945606</v>
      </c>
      <c r="E14" s="24" t="s">
        <v>949</v>
      </c>
      <c r="F14" s="18" t="s">
        <v>623</v>
      </c>
      <c r="G14" s="14">
        <v>531.48</v>
      </c>
      <c r="H14" s="18" t="s">
        <v>20</v>
      </c>
      <c r="I14" s="18" t="s">
        <v>19</v>
      </c>
      <c r="J14" s="24" t="s">
        <v>745</v>
      </c>
      <c r="K14" s="24" t="s">
        <v>848</v>
      </c>
      <c r="L14" s="14">
        <v>0</v>
      </c>
      <c r="M14" s="14">
        <v>451</v>
      </c>
      <c r="N14" s="24" t="s">
        <v>976</v>
      </c>
      <c r="O14" s="22">
        <f>G14</f>
        <v>531.48</v>
      </c>
      <c r="P14" s="14">
        <v>501</v>
      </c>
      <c r="Q14" s="18" t="s">
        <v>976</v>
      </c>
      <c r="R14" s="14">
        <v>0</v>
      </c>
    </row>
  </sheetData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E00-000000000000}">
  <dimension ref="A2:AC10"/>
  <sheetViews>
    <sheetView workbookViewId="0">
      <selection activeCell="K26" sqref="K26"/>
    </sheetView>
  </sheetViews>
  <sheetFormatPr defaultRowHeight="12.75" x14ac:dyDescent="0.2"/>
  <cols>
    <col min="1" max="1" width="7.140625" style="10" customWidth="1"/>
    <col min="2" max="2" width="10.7109375" style="6" customWidth="1"/>
    <col min="3" max="3" width="12.42578125" style="6" customWidth="1"/>
    <col min="4" max="4" width="13.28515625" style="6" customWidth="1"/>
    <col min="5" max="5" width="14.28515625" style="6" customWidth="1"/>
    <col min="6" max="6" width="20.140625" style="6" customWidth="1"/>
    <col min="7" max="7" width="12.42578125" style="6" customWidth="1"/>
    <col min="8" max="8" width="9.42578125" style="6" customWidth="1"/>
    <col min="9" max="9" width="16.85546875" style="6" customWidth="1"/>
    <col min="10" max="10" width="33.28515625" style="6" customWidth="1"/>
    <col min="11" max="11" width="13.28515625" style="6" customWidth="1"/>
    <col min="12" max="13" width="9.28515625" style="6" customWidth="1"/>
    <col min="14" max="14" width="10.42578125" style="6" customWidth="1"/>
    <col min="15" max="15" width="11.85546875" style="6" customWidth="1"/>
    <col min="16" max="16" width="9.85546875" style="6" customWidth="1"/>
    <col min="17" max="17" width="12.42578125" style="6" customWidth="1"/>
    <col min="18" max="18" width="7.8554687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ht="4.5" hidden="1" customHeight="1" x14ac:dyDescent="0.2">
      <c r="A10" s="7"/>
      <c r="B10" s="14"/>
      <c r="C10" s="15"/>
      <c r="D10" s="15"/>
      <c r="E10" s="15"/>
      <c r="F10" s="29"/>
      <c r="G10" s="16"/>
      <c r="H10" s="29"/>
      <c r="I10" s="29"/>
      <c r="J10" s="11"/>
      <c r="K10" s="15"/>
      <c r="L10" s="21"/>
      <c r="M10" s="14"/>
      <c r="N10" s="15"/>
      <c r="O10" s="57"/>
      <c r="P10" s="14"/>
      <c r="Q10" s="18"/>
      <c r="R10" s="21"/>
    </row>
  </sheetData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AC21"/>
  <sheetViews>
    <sheetView workbookViewId="0">
      <selection activeCell="A6" sqref="A1:IV65536"/>
    </sheetView>
  </sheetViews>
  <sheetFormatPr defaultRowHeight="20.100000000000001" customHeight="1" x14ac:dyDescent="0.2"/>
  <cols>
    <col min="1" max="1" width="4.5703125" style="10" customWidth="1"/>
    <col min="2" max="2" width="9.7109375" style="6" customWidth="1"/>
    <col min="3" max="3" width="12.42578125" style="6" customWidth="1"/>
    <col min="4" max="4" width="10.85546875" style="6" customWidth="1"/>
    <col min="5" max="5" width="14.28515625" style="6" customWidth="1"/>
    <col min="6" max="6" width="20.140625" style="6" customWidth="1"/>
    <col min="7" max="7" width="12.42578125" style="6" customWidth="1"/>
    <col min="8" max="8" width="9.85546875" style="6" customWidth="1"/>
    <col min="9" max="9" width="15" style="6" customWidth="1"/>
    <col min="10" max="10" width="25.28515625" style="6" customWidth="1"/>
    <col min="11" max="11" width="13.28515625" style="6" customWidth="1"/>
    <col min="12" max="13" width="9.28515625" style="6" customWidth="1"/>
    <col min="14" max="14" width="10.42578125" style="6" customWidth="1"/>
    <col min="15" max="15" width="11.85546875" style="6" customWidth="1"/>
    <col min="16" max="16" width="11.28515625" style="6" customWidth="1"/>
    <col min="17" max="17" width="12.42578125" style="6" customWidth="1"/>
    <col min="18" max="18" width="8.710937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0.100000000000001" customHeight="1" x14ac:dyDescent="0.2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39" customHeight="1" x14ac:dyDescent="0.2">
      <c r="A10" s="27">
        <v>1</v>
      </c>
      <c r="B10" s="18">
        <v>33455</v>
      </c>
      <c r="C10" s="19" t="s">
        <v>80</v>
      </c>
      <c r="D10" s="18">
        <v>2534603</v>
      </c>
      <c r="E10" s="19" t="s">
        <v>52</v>
      </c>
      <c r="F10" s="29" t="s">
        <v>35</v>
      </c>
      <c r="G10" s="20">
        <v>2449.9499999999998</v>
      </c>
      <c r="H10" s="18" t="s">
        <v>20</v>
      </c>
      <c r="I10" s="18" t="s">
        <v>19</v>
      </c>
      <c r="J10" s="11" t="s">
        <v>117</v>
      </c>
      <c r="K10" s="19" t="s">
        <v>80</v>
      </c>
      <c r="L10" s="21">
        <v>0</v>
      </c>
      <c r="M10" s="21">
        <v>656</v>
      </c>
      <c r="N10" s="19" t="s">
        <v>47</v>
      </c>
      <c r="O10" s="22">
        <f t="shared" ref="O10:O20" si="0">G10</f>
        <v>2449.9499999999998</v>
      </c>
      <c r="P10" s="21">
        <v>3868</v>
      </c>
      <c r="Q10" s="23" t="s">
        <v>118</v>
      </c>
      <c r="R10" s="21">
        <v>0</v>
      </c>
      <c r="S10" s="2"/>
    </row>
    <row r="11" spans="1:29" ht="49.5" hidden="1" customHeight="1" x14ac:dyDescent="0.2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29" ht="33" customHeight="1" x14ac:dyDescent="0.2">
      <c r="A12" s="14">
        <v>2</v>
      </c>
      <c r="B12" s="14">
        <v>33494</v>
      </c>
      <c r="C12" s="24" t="s">
        <v>111</v>
      </c>
      <c r="D12" s="14">
        <v>1367</v>
      </c>
      <c r="E12" s="24" t="s">
        <v>80</v>
      </c>
      <c r="F12" s="29" t="s">
        <v>119</v>
      </c>
      <c r="G12" s="14">
        <v>3366.35</v>
      </c>
      <c r="H12" s="18" t="s">
        <v>20</v>
      </c>
      <c r="I12" s="18" t="s">
        <v>19</v>
      </c>
      <c r="J12" s="11" t="s">
        <v>121</v>
      </c>
      <c r="K12" s="24" t="s">
        <v>98</v>
      </c>
      <c r="L12" s="14">
        <v>0</v>
      </c>
      <c r="M12" s="25">
        <v>646</v>
      </c>
      <c r="N12" s="24" t="s">
        <v>47</v>
      </c>
      <c r="O12" s="22">
        <f t="shared" si="0"/>
        <v>3366.35</v>
      </c>
      <c r="P12" s="21">
        <v>3867</v>
      </c>
      <c r="Q12" s="24" t="s">
        <v>118</v>
      </c>
      <c r="R12" s="14">
        <v>0</v>
      </c>
    </row>
    <row r="13" spans="1:29" ht="28.5" customHeight="1" x14ac:dyDescent="0.2">
      <c r="A13" s="14">
        <v>3</v>
      </c>
      <c r="B13" s="14">
        <v>33567</v>
      </c>
      <c r="C13" s="24" t="s">
        <v>111</v>
      </c>
      <c r="D13" s="15">
        <v>124660</v>
      </c>
      <c r="E13" s="24" t="s">
        <v>111</v>
      </c>
      <c r="F13" s="30" t="s">
        <v>76</v>
      </c>
      <c r="G13" s="14">
        <v>1194.44</v>
      </c>
      <c r="H13" s="18" t="s">
        <v>20</v>
      </c>
      <c r="I13" s="18" t="s">
        <v>19</v>
      </c>
      <c r="J13" s="18" t="s">
        <v>120</v>
      </c>
      <c r="K13" s="24" t="s">
        <v>86</v>
      </c>
      <c r="L13" s="14">
        <v>0</v>
      </c>
      <c r="M13" s="14">
        <v>3012</v>
      </c>
      <c r="N13" s="24" t="s">
        <v>44</v>
      </c>
      <c r="O13" s="22">
        <f t="shared" si="0"/>
        <v>1194.44</v>
      </c>
      <c r="P13" s="14">
        <v>3866</v>
      </c>
      <c r="Q13" s="24" t="s">
        <v>118</v>
      </c>
      <c r="R13" s="14">
        <v>0</v>
      </c>
    </row>
    <row r="14" spans="1:29" ht="27.75" customHeight="1" x14ac:dyDescent="0.2">
      <c r="A14" s="14">
        <v>4</v>
      </c>
      <c r="B14" s="14">
        <v>32943</v>
      </c>
      <c r="C14" s="24" t="s">
        <v>49</v>
      </c>
      <c r="D14" s="25">
        <v>220907</v>
      </c>
      <c r="E14" s="24" t="s">
        <v>42</v>
      </c>
      <c r="F14" s="24" t="s">
        <v>122</v>
      </c>
      <c r="G14" s="14">
        <v>297.5</v>
      </c>
      <c r="H14" s="18" t="s">
        <v>20</v>
      </c>
      <c r="I14" s="18" t="s">
        <v>19</v>
      </c>
      <c r="J14" s="18" t="s">
        <v>123</v>
      </c>
      <c r="K14" s="24" t="s">
        <v>52</v>
      </c>
      <c r="L14" s="14">
        <v>0</v>
      </c>
      <c r="M14" s="14">
        <v>3142</v>
      </c>
      <c r="N14" s="25" t="s">
        <v>102</v>
      </c>
      <c r="O14" s="14">
        <f t="shared" si="0"/>
        <v>297.5</v>
      </c>
      <c r="P14" s="14">
        <v>3869</v>
      </c>
      <c r="Q14" s="24" t="s">
        <v>118</v>
      </c>
      <c r="R14" s="14">
        <v>0</v>
      </c>
    </row>
    <row r="15" spans="1:29" ht="32.25" customHeight="1" x14ac:dyDescent="0.2">
      <c r="A15" s="14">
        <v>5</v>
      </c>
      <c r="B15" s="14">
        <v>33545</v>
      </c>
      <c r="C15" s="24" t="s">
        <v>111</v>
      </c>
      <c r="D15" s="14">
        <v>1221</v>
      </c>
      <c r="E15" s="24" t="s">
        <v>80</v>
      </c>
      <c r="F15" s="24" t="s">
        <v>124</v>
      </c>
      <c r="G15" s="14">
        <v>1059.0999999999999</v>
      </c>
      <c r="H15" s="18" t="s">
        <v>20</v>
      </c>
      <c r="I15" s="18" t="s">
        <v>19</v>
      </c>
      <c r="J15" s="24" t="s">
        <v>104</v>
      </c>
      <c r="K15" s="24" t="s">
        <v>111</v>
      </c>
      <c r="L15" s="14">
        <v>0</v>
      </c>
      <c r="M15" s="14">
        <v>3144</v>
      </c>
      <c r="N15" s="25" t="s">
        <v>102</v>
      </c>
      <c r="O15" s="14">
        <f t="shared" si="0"/>
        <v>1059.0999999999999</v>
      </c>
      <c r="P15" s="14">
        <v>3870</v>
      </c>
      <c r="Q15" s="24" t="s">
        <v>118</v>
      </c>
      <c r="R15" s="14">
        <v>0</v>
      </c>
    </row>
    <row r="16" spans="1:29" ht="30.75" customHeight="1" x14ac:dyDescent="0.2">
      <c r="A16" s="14">
        <v>6</v>
      </c>
      <c r="B16" s="14">
        <v>36623</v>
      </c>
      <c r="C16" s="24" t="s">
        <v>125</v>
      </c>
      <c r="D16" s="14">
        <v>92086</v>
      </c>
      <c r="E16" s="24" t="s">
        <v>126</v>
      </c>
      <c r="F16" s="24" t="s">
        <v>71</v>
      </c>
      <c r="G16" s="14">
        <v>364.19</v>
      </c>
      <c r="H16" s="18" t="s">
        <v>20</v>
      </c>
      <c r="I16" s="18" t="s">
        <v>19</v>
      </c>
      <c r="J16" s="18" t="s">
        <v>127</v>
      </c>
      <c r="K16" s="24" t="s">
        <v>125</v>
      </c>
      <c r="L16" s="14">
        <v>0</v>
      </c>
      <c r="M16" s="14">
        <v>3146</v>
      </c>
      <c r="N16" s="25" t="s">
        <v>102</v>
      </c>
      <c r="O16" s="14">
        <f t="shared" si="0"/>
        <v>364.19</v>
      </c>
      <c r="P16" s="14">
        <v>3873</v>
      </c>
      <c r="Q16" s="24" t="s">
        <v>118</v>
      </c>
      <c r="R16" s="14">
        <v>0</v>
      </c>
    </row>
    <row r="17" spans="1:18" ht="30.75" customHeight="1" x14ac:dyDescent="0.2">
      <c r="A17" s="14">
        <v>7</v>
      </c>
      <c r="B17" s="14">
        <v>33538</v>
      </c>
      <c r="C17" s="24" t="s">
        <v>111</v>
      </c>
      <c r="D17" s="14">
        <v>158804</v>
      </c>
      <c r="E17" s="24" t="s">
        <v>52</v>
      </c>
      <c r="F17" s="24" t="s">
        <v>128</v>
      </c>
      <c r="G17" s="14">
        <v>2058.6999999999998</v>
      </c>
      <c r="H17" s="18" t="s">
        <v>20</v>
      </c>
      <c r="I17" s="18" t="s">
        <v>19</v>
      </c>
      <c r="J17" s="24" t="s">
        <v>129</v>
      </c>
      <c r="K17" s="24" t="s">
        <v>86</v>
      </c>
      <c r="L17" s="14">
        <v>0</v>
      </c>
      <c r="M17" s="14">
        <v>3148</v>
      </c>
      <c r="N17" s="25" t="s">
        <v>102</v>
      </c>
      <c r="O17" s="14">
        <f t="shared" si="0"/>
        <v>2058.6999999999998</v>
      </c>
      <c r="P17" s="14">
        <v>3875</v>
      </c>
      <c r="Q17" s="24" t="s">
        <v>118</v>
      </c>
      <c r="R17" s="14">
        <v>0</v>
      </c>
    </row>
    <row r="18" spans="1:18" ht="29.25" customHeight="1" x14ac:dyDescent="0.2">
      <c r="A18" s="14">
        <v>8</v>
      </c>
      <c r="B18" s="14">
        <v>36720</v>
      </c>
      <c r="C18" s="24" t="s">
        <v>125</v>
      </c>
      <c r="D18" s="14">
        <v>941</v>
      </c>
      <c r="E18" s="24" t="s">
        <v>44</v>
      </c>
      <c r="F18" s="24" t="s">
        <v>130</v>
      </c>
      <c r="G18" s="14">
        <v>3489.75</v>
      </c>
      <c r="H18" s="18" t="s">
        <v>20</v>
      </c>
      <c r="I18" s="18" t="s">
        <v>19</v>
      </c>
      <c r="J18" s="18" t="s">
        <v>131</v>
      </c>
      <c r="K18" s="24" t="s">
        <v>125</v>
      </c>
      <c r="L18" s="14">
        <v>0</v>
      </c>
      <c r="M18" s="14">
        <v>3149</v>
      </c>
      <c r="N18" s="25" t="s">
        <v>102</v>
      </c>
      <c r="O18" s="14">
        <f t="shared" si="0"/>
        <v>3489.75</v>
      </c>
      <c r="P18" s="14">
        <v>3876</v>
      </c>
      <c r="Q18" s="24" t="s">
        <v>118</v>
      </c>
      <c r="R18" s="14">
        <v>0</v>
      </c>
    </row>
    <row r="19" spans="1:18" ht="30" customHeight="1" x14ac:dyDescent="0.2">
      <c r="A19" s="14">
        <v>9</v>
      </c>
      <c r="B19" s="14">
        <v>36556</v>
      </c>
      <c r="C19" s="24" t="s">
        <v>83</v>
      </c>
      <c r="D19" s="25">
        <v>16173</v>
      </c>
      <c r="E19" s="24" t="s">
        <v>56</v>
      </c>
      <c r="F19" s="24" t="s">
        <v>132</v>
      </c>
      <c r="G19" s="14">
        <v>2088.4499999999998</v>
      </c>
      <c r="H19" s="24" t="s">
        <v>133</v>
      </c>
      <c r="I19" s="18" t="s">
        <v>19</v>
      </c>
      <c r="J19" s="18" t="s">
        <v>134</v>
      </c>
      <c r="K19" s="24" t="s">
        <v>83</v>
      </c>
      <c r="L19" s="14">
        <v>0</v>
      </c>
      <c r="M19" s="14">
        <v>3150</v>
      </c>
      <c r="N19" s="25" t="s">
        <v>102</v>
      </c>
      <c r="O19" s="14">
        <f t="shared" si="0"/>
        <v>2088.4499999999998</v>
      </c>
      <c r="P19" s="14">
        <v>130</v>
      </c>
      <c r="Q19" s="24" t="s">
        <v>118</v>
      </c>
      <c r="R19" s="14">
        <v>0</v>
      </c>
    </row>
    <row r="20" spans="1:18" ht="20.25" customHeight="1" x14ac:dyDescent="0.2">
      <c r="A20" s="13">
        <v>10</v>
      </c>
      <c r="B20" s="14">
        <v>36784</v>
      </c>
      <c r="C20" s="25" t="s">
        <v>102</v>
      </c>
      <c r="D20" s="14">
        <v>34698405</v>
      </c>
      <c r="E20" s="14"/>
      <c r="F20" s="24" t="s">
        <v>135</v>
      </c>
      <c r="G20" s="14">
        <v>817.51</v>
      </c>
      <c r="H20" s="24" t="s">
        <v>133</v>
      </c>
      <c r="I20" s="18" t="s">
        <v>19</v>
      </c>
      <c r="J20" s="24" t="s">
        <v>136</v>
      </c>
      <c r="K20" s="25" t="s">
        <v>102</v>
      </c>
      <c r="L20" s="14">
        <v>0</v>
      </c>
      <c r="M20" s="14">
        <v>3151</v>
      </c>
      <c r="N20" s="25" t="s">
        <v>102</v>
      </c>
      <c r="O20" s="14">
        <f t="shared" si="0"/>
        <v>817.51</v>
      </c>
      <c r="P20" s="14">
        <v>131</v>
      </c>
      <c r="Q20" s="25" t="s">
        <v>118</v>
      </c>
      <c r="R20" s="14">
        <v>0</v>
      </c>
    </row>
    <row r="21" spans="1:18" ht="20.100000000000001" customHeight="1" x14ac:dyDescent="0.2">
      <c r="A21" s="13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</row>
  </sheetData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F00-000000000000}">
  <dimension ref="A2:AC23"/>
  <sheetViews>
    <sheetView topLeftCell="A10" workbookViewId="0">
      <selection activeCell="D39" sqref="D39"/>
    </sheetView>
  </sheetViews>
  <sheetFormatPr defaultRowHeight="12.75" x14ac:dyDescent="0.2"/>
  <cols>
    <col min="1" max="1" width="7.140625" style="10" customWidth="1"/>
    <col min="2" max="2" width="10.7109375" style="6" customWidth="1"/>
    <col min="3" max="3" width="12.42578125" style="6" customWidth="1"/>
    <col min="4" max="4" width="15.5703125" style="6" customWidth="1"/>
    <col min="5" max="5" width="14.28515625" style="6" customWidth="1"/>
    <col min="6" max="6" width="20.140625" style="6" customWidth="1"/>
    <col min="7" max="7" width="12.42578125" style="6" customWidth="1"/>
    <col min="8" max="8" width="9.42578125" style="6" customWidth="1"/>
    <col min="9" max="9" width="16.85546875" style="6" customWidth="1"/>
    <col min="10" max="10" width="35" style="6" customWidth="1"/>
    <col min="11" max="11" width="13.28515625" style="6" customWidth="1"/>
    <col min="12" max="13" width="9.28515625" style="6" customWidth="1"/>
    <col min="14" max="14" width="10.42578125" style="6" customWidth="1"/>
    <col min="15" max="15" width="11.85546875" style="6" customWidth="1"/>
    <col min="16" max="16" width="9.85546875" style="6" customWidth="1"/>
    <col min="17" max="17" width="12.42578125" style="6" customWidth="1"/>
    <col min="18" max="18" width="7.8554687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/>
      <c r="C9" s="11"/>
      <c r="D9" s="11"/>
      <c r="E9" s="7"/>
      <c r="F9" s="7"/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30.75" customHeight="1" x14ac:dyDescent="0.2">
      <c r="A10" s="7">
        <v>1</v>
      </c>
      <c r="B10" s="18">
        <v>7734</v>
      </c>
      <c r="C10" s="19" t="s">
        <v>906</v>
      </c>
      <c r="D10" s="18">
        <v>49</v>
      </c>
      <c r="E10" s="19" t="s">
        <v>873</v>
      </c>
      <c r="F10" s="29" t="s">
        <v>980</v>
      </c>
      <c r="G10" s="54">
        <v>18214.57</v>
      </c>
      <c r="H10" s="29" t="s">
        <v>20</v>
      </c>
      <c r="I10" s="29" t="s">
        <v>19</v>
      </c>
      <c r="J10" s="55" t="s">
        <v>981</v>
      </c>
      <c r="K10" s="56" t="s">
        <v>939</v>
      </c>
      <c r="L10" s="32">
        <v>0</v>
      </c>
      <c r="M10" s="32">
        <v>404</v>
      </c>
      <c r="N10" s="56" t="s">
        <v>946</v>
      </c>
      <c r="O10" s="57">
        <f t="shared" ref="O10:O16" si="0">G10</f>
        <v>18214.57</v>
      </c>
      <c r="P10" s="58">
        <v>526</v>
      </c>
      <c r="Q10" s="18" t="s">
        <v>979</v>
      </c>
      <c r="R10" s="21">
        <v>0</v>
      </c>
      <c r="S10" s="2"/>
    </row>
    <row r="11" spans="1:29" ht="4.5" hidden="1" customHeight="1" x14ac:dyDescent="0.2">
      <c r="A11" s="7"/>
      <c r="B11" s="14"/>
      <c r="C11" s="15"/>
      <c r="D11" s="15"/>
      <c r="E11" s="15"/>
      <c r="F11" s="29"/>
      <c r="G11" s="16"/>
      <c r="H11" s="29" t="s">
        <v>20</v>
      </c>
      <c r="I11" s="29" t="s">
        <v>19</v>
      </c>
      <c r="J11" s="11"/>
      <c r="K11" s="15"/>
      <c r="L11" s="21"/>
      <c r="M11" s="14"/>
      <c r="N11" s="15"/>
      <c r="O11" s="57">
        <f t="shared" si="0"/>
        <v>0</v>
      </c>
      <c r="P11" s="14"/>
      <c r="Q11" s="18"/>
      <c r="R11" s="21">
        <v>0</v>
      </c>
    </row>
    <row r="12" spans="1:29" ht="30.75" customHeight="1" x14ac:dyDescent="0.2">
      <c r="A12" s="13">
        <v>2</v>
      </c>
      <c r="B12" s="14">
        <v>9055</v>
      </c>
      <c r="C12" s="24" t="s">
        <v>931</v>
      </c>
      <c r="D12" s="14">
        <v>40672075</v>
      </c>
      <c r="E12" s="24" t="s">
        <v>885</v>
      </c>
      <c r="F12" s="18" t="s">
        <v>809</v>
      </c>
      <c r="G12" s="14">
        <v>997.88</v>
      </c>
      <c r="H12" s="29" t="s">
        <v>20</v>
      </c>
      <c r="I12" s="29" t="s">
        <v>19</v>
      </c>
      <c r="J12" s="18" t="s">
        <v>187</v>
      </c>
      <c r="K12" s="24" t="s">
        <v>939</v>
      </c>
      <c r="L12" s="14">
        <v>0</v>
      </c>
      <c r="M12" s="14">
        <v>398</v>
      </c>
      <c r="N12" s="24" t="s">
        <v>982</v>
      </c>
      <c r="O12" s="57">
        <f t="shared" si="0"/>
        <v>997.88</v>
      </c>
      <c r="P12" s="14">
        <v>525</v>
      </c>
      <c r="Q12" s="24" t="s">
        <v>979</v>
      </c>
      <c r="R12" s="14">
        <v>0</v>
      </c>
    </row>
    <row r="13" spans="1:29" ht="27.75" customHeight="1" x14ac:dyDescent="0.2">
      <c r="A13" s="13">
        <v>3</v>
      </c>
      <c r="B13" s="14">
        <v>6586</v>
      </c>
      <c r="C13" s="24" t="s">
        <v>932</v>
      </c>
      <c r="D13" s="14">
        <v>10948109</v>
      </c>
      <c r="E13" s="24" t="s">
        <v>932</v>
      </c>
      <c r="F13" s="24" t="s">
        <v>623</v>
      </c>
      <c r="G13" s="14">
        <v>531.48</v>
      </c>
      <c r="H13" s="29" t="s">
        <v>20</v>
      </c>
      <c r="I13" s="29" t="s">
        <v>19</v>
      </c>
      <c r="J13" s="24" t="s">
        <v>745</v>
      </c>
      <c r="K13" s="24" t="s">
        <v>885</v>
      </c>
      <c r="L13" s="14">
        <v>0</v>
      </c>
      <c r="M13" s="14">
        <v>377</v>
      </c>
      <c r="N13" s="24" t="s">
        <v>990</v>
      </c>
      <c r="O13" s="57">
        <f t="shared" si="0"/>
        <v>531.48</v>
      </c>
      <c r="P13" s="14">
        <v>527</v>
      </c>
      <c r="Q13" s="24" t="s">
        <v>979</v>
      </c>
      <c r="R13" s="14">
        <v>0</v>
      </c>
    </row>
    <row r="14" spans="1:29" ht="42.75" customHeight="1" x14ac:dyDescent="0.2">
      <c r="A14" s="13">
        <v>4</v>
      </c>
      <c r="B14" s="14">
        <v>9872</v>
      </c>
      <c r="C14" s="24" t="s">
        <v>969</v>
      </c>
      <c r="D14" s="14">
        <v>34987</v>
      </c>
      <c r="E14" s="24" t="s">
        <v>948</v>
      </c>
      <c r="F14" s="18" t="s">
        <v>988</v>
      </c>
      <c r="G14" s="14">
        <v>86.45</v>
      </c>
      <c r="H14" s="29" t="s">
        <v>20</v>
      </c>
      <c r="I14" s="29" t="s">
        <v>19</v>
      </c>
      <c r="J14" s="24" t="s">
        <v>989</v>
      </c>
      <c r="K14" s="24" t="s">
        <v>985</v>
      </c>
      <c r="L14" s="14">
        <v>0</v>
      </c>
      <c r="M14" s="14">
        <v>150</v>
      </c>
      <c r="N14" s="24" t="s">
        <v>985</v>
      </c>
      <c r="O14" s="57">
        <f t="shared" si="0"/>
        <v>86.45</v>
      </c>
      <c r="P14" s="14">
        <v>523</v>
      </c>
      <c r="Q14" s="24" t="s">
        <v>979</v>
      </c>
      <c r="R14" s="14">
        <v>0</v>
      </c>
    </row>
    <row r="15" spans="1:29" ht="33" customHeight="1" x14ac:dyDescent="0.2">
      <c r="A15" s="13">
        <v>5</v>
      </c>
      <c r="B15" s="14">
        <v>7518</v>
      </c>
      <c r="C15" s="25" t="s">
        <v>888</v>
      </c>
      <c r="D15" s="14">
        <v>128</v>
      </c>
      <c r="E15" s="24" t="s">
        <v>888</v>
      </c>
      <c r="F15" s="18" t="s">
        <v>340</v>
      </c>
      <c r="G15" s="14">
        <v>3000</v>
      </c>
      <c r="H15" s="29" t="s">
        <v>20</v>
      </c>
      <c r="I15" s="29" t="s">
        <v>19</v>
      </c>
      <c r="J15" s="24" t="s">
        <v>498</v>
      </c>
      <c r="K15" s="24" t="s">
        <v>906</v>
      </c>
      <c r="L15" s="14">
        <v>0</v>
      </c>
      <c r="M15" s="14">
        <v>452</v>
      </c>
      <c r="N15" s="25" t="s">
        <v>985</v>
      </c>
      <c r="O15" s="14">
        <f t="shared" si="0"/>
        <v>3000</v>
      </c>
      <c r="P15" s="14">
        <v>522</v>
      </c>
      <c r="Q15" s="24" t="s">
        <v>979</v>
      </c>
      <c r="R15" s="14">
        <v>0</v>
      </c>
    </row>
    <row r="16" spans="1:29" ht="26.25" customHeight="1" x14ac:dyDescent="0.2">
      <c r="A16" s="13">
        <v>7</v>
      </c>
      <c r="B16" s="14">
        <v>6477</v>
      </c>
      <c r="C16" s="25" t="s">
        <v>848</v>
      </c>
      <c r="D16" s="14">
        <v>2014478</v>
      </c>
      <c r="E16" s="24" t="s">
        <v>848</v>
      </c>
      <c r="F16" s="24" t="s">
        <v>816</v>
      </c>
      <c r="G16" s="14">
        <v>418</v>
      </c>
      <c r="H16" s="29" t="s">
        <v>20</v>
      </c>
      <c r="I16" s="29" t="s">
        <v>19</v>
      </c>
      <c r="J16" s="24" t="s">
        <v>991</v>
      </c>
      <c r="K16" s="24" t="s">
        <v>932</v>
      </c>
      <c r="L16" s="14">
        <v>0</v>
      </c>
      <c r="M16" s="14">
        <v>451</v>
      </c>
      <c r="N16" s="25" t="s">
        <v>985</v>
      </c>
      <c r="O16" s="14">
        <f t="shared" si="0"/>
        <v>418</v>
      </c>
      <c r="P16" s="14">
        <v>524</v>
      </c>
      <c r="Q16" s="24" t="s">
        <v>979</v>
      </c>
      <c r="R16" s="14">
        <v>0</v>
      </c>
    </row>
    <row r="17" spans="1:18" ht="19.5" customHeight="1" x14ac:dyDescent="0.2">
      <c r="A17" s="13">
        <v>8</v>
      </c>
      <c r="B17" s="14">
        <v>7440</v>
      </c>
      <c r="C17" s="25" t="s">
        <v>888</v>
      </c>
      <c r="D17" s="14">
        <v>6423422443</v>
      </c>
      <c r="E17" s="24" t="s">
        <v>885</v>
      </c>
      <c r="F17" s="24" t="s">
        <v>217</v>
      </c>
      <c r="G17" s="14">
        <v>42.97</v>
      </c>
      <c r="H17" s="29" t="s">
        <v>20</v>
      </c>
      <c r="I17" s="29" t="s">
        <v>19</v>
      </c>
      <c r="J17" s="24" t="s">
        <v>992</v>
      </c>
      <c r="K17" s="24" t="s">
        <v>976</v>
      </c>
      <c r="L17" s="14">
        <v>0</v>
      </c>
      <c r="M17" s="14">
        <v>454</v>
      </c>
      <c r="N17" s="25" t="s">
        <v>985</v>
      </c>
      <c r="O17" s="14">
        <f t="shared" ref="O17:O23" si="1">G17</f>
        <v>42.97</v>
      </c>
      <c r="P17" s="14">
        <v>529</v>
      </c>
      <c r="Q17" s="24" t="s">
        <v>979</v>
      </c>
      <c r="R17" s="14">
        <v>0</v>
      </c>
    </row>
    <row r="18" spans="1:18" ht="21.75" customHeight="1" x14ac:dyDescent="0.2">
      <c r="A18" s="13">
        <v>9</v>
      </c>
      <c r="B18" s="14">
        <v>7447</v>
      </c>
      <c r="C18" s="25" t="s">
        <v>888</v>
      </c>
      <c r="D18" s="14">
        <v>6423419896</v>
      </c>
      <c r="E18" s="24" t="s">
        <v>885</v>
      </c>
      <c r="F18" s="24" t="s">
        <v>217</v>
      </c>
      <c r="G18" s="14">
        <v>4558.71</v>
      </c>
      <c r="H18" s="29" t="s">
        <v>20</v>
      </c>
      <c r="I18" s="29" t="s">
        <v>19</v>
      </c>
      <c r="J18" s="24" t="s">
        <v>993</v>
      </c>
      <c r="K18" s="24" t="s">
        <v>976</v>
      </c>
      <c r="L18" s="14">
        <v>0</v>
      </c>
      <c r="M18" s="14">
        <v>455</v>
      </c>
      <c r="N18" s="25" t="s">
        <v>985</v>
      </c>
      <c r="O18" s="14">
        <f t="shared" si="1"/>
        <v>4558.71</v>
      </c>
      <c r="P18" s="14">
        <v>529</v>
      </c>
      <c r="Q18" s="24" t="s">
        <v>979</v>
      </c>
      <c r="R18" s="14">
        <v>0</v>
      </c>
    </row>
    <row r="19" spans="1:18" ht="21.75" customHeight="1" x14ac:dyDescent="0.2">
      <c r="A19" s="13">
        <v>10</v>
      </c>
      <c r="B19" s="14">
        <v>10213</v>
      </c>
      <c r="C19" s="25" t="s">
        <v>976</v>
      </c>
      <c r="D19" s="14">
        <v>130568</v>
      </c>
      <c r="E19" s="24" t="s">
        <v>969</v>
      </c>
      <c r="F19" s="24" t="s">
        <v>148</v>
      </c>
      <c r="G19" s="14">
        <v>3187.51</v>
      </c>
      <c r="H19" s="29" t="s">
        <v>20</v>
      </c>
      <c r="I19" s="29" t="s">
        <v>19</v>
      </c>
      <c r="J19" s="24" t="s">
        <v>994</v>
      </c>
      <c r="K19" s="24" t="s">
        <v>983</v>
      </c>
      <c r="L19" s="14">
        <v>0</v>
      </c>
      <c r="M19" s="14">
        <v>457</v>
      </c>
      <c r="N19" s="25" t="s">
        <v>985</v>
      </c>
      <c r="O19" s="14">
        <f t="shared" si="1"/>
        <v>3187.51</v>
      </c>
      <c r="P19" s="14">
        <v>530</v>
      </c>
      <c r="Q19" s="24" t="s">
        <v>979</v>
      </c>
      <c r="R19" s="14">
        <v>0</v>
      </c>
    </row>
    <row r="20" spans="1:18" ht="20.25" customHeight="1" x14ac:dyDescent="0.2">
      <c r="A20" s="13">
        <v>11</v>
      </c>
      <c r="B20" s="14">
        <v>6699</v>
      </c>
      <c r="C20" s="25" t="s">
        <v>932</v>
      </c>
      <c r="D20" s="14">
        <v>129430</v>
      </c>
      <c r="E20" s="24" t="s">
        <v>848</v>
      </c>
      <c r="F20" s="24" t="s">
        <v>148</v>
      </c>
      <c r="G20" s="14">
        <v>1300.1400000000001</v>
      </c>
      <c r="H20" s="29" t="s">
        <v>20</v>
      </c>
      <c r="I20" s="29" t="s">
        <v>19</v>
      </c>
      <c r="J20" s="24" t="s">
        <v>995</v>
      </c>
      <c r="K20" s="24" t="s">
        <v>921</v>
      </c>
      <c r="L20" s="14">
        <v>0</v>
      </c>
      <c r="M20" s="14">
        <v>456</v>
      </c>
      <c r="N20" s="25" t="s">
        <v>985</v>
      </c>
      <c r="O20" s="14">
        <f t="shared" si="1"/>
        <v>1300.1400000000001</v>
      </c>
      <c r="P20" s="14">
        <v>530</v>
      </c>
      <c r="Q20" s="24" t="s">
        <v>979</v>
      </c>
      <c r="R20" s="14">
        <v>0</v>
      </c>
    </row>
    <row r="21" spans="1:18" ht="20.25" customHeight="1" x14ac:dyDescent="0.2">
      <c r="A21" s="13">
        <v>12</v>
      </c>
      <c r="B21" s="14">
        <v>10451</v>
      </c>
      <c r="C21" s="25" t="s">
        <v>983</v>
      </c>
      <c r="D21" s="14">
        <v>379</v>
      </c>
      <c r="E21" s="24" t="s">
        <v>983</v>
      </c>
      <c r="F21" s="24" t="s">
        <v>188</v>
      </c>
      <c r="G21" s="14">
        <v>360</v>
      </c>
      <c r="H21" s="29" t="s">
        <v>20</v>
      </c>
      <c r="I21" s="29" t="s">
        <v>19</v>
      </c>
      <c r="J21" s="24" t="s">
        <v>996</v>
      </c>
      <c r="K21" s="24" t="s">
        <v>985</v>
      </c>
      <c r="L21" s="14">
        <v>0</v>
      </c>
      <c r="M21" s="14">
        <v>453</v>
      </c>
      <c r="N21" s="25" t="s">
        <v>985</v>
      </c>
      <c r="O21" s="14">
        <f t="shared" si="1"/>
        <v>360</v>
      </c>
      <c r="P21" s="14">
        <v>528</v>
      </c>
      <c r="Q21" s="24" t="s">
        <v>979</v>
      </c>
      <c r="R21" s="14">
        <v>0</v>
      </c>
    </row>
    <row r="22" spans="1:18" ht="26.25" customHeight="1" x14ac:dyDescent="0.2">
      <c r="A22" s="13">
        <v>13</v>
      </c>
      <c r="B22" s="14">
        <v>6783</v>
      </c>
      <c r="C22" s="25" t="s">
        <v>921</v>
      </c>
      <c r="D22" s="14">
        <v>2028972</v>
      </c>
      <c r="E22" s="24" t="s">
        <v>848</v>
      </c>
      <c r="F22" s="24" t="s">
        <v>322</v>
      </c>
      <c r="G22" s="14">
        <v>2788.39</v>
      </c>
      <c r="H22" s="29" t="s">
        <v>20</v>
      </c>
      <c r="I22" s="29" t="s">
        <v>19</v>
      </c>
      <c r="J22" s="24" t="s">
        <v>995</v>
      </c>
      <c r="K22" s="24" t="s">
        <v>921</v>
      </c>
      <c r="L22" s="14">
        <v>0</v>
      </c>
      <c r="M22" s="14">
        <v>458</v>
      </c>
      <c r="N22" s="25" t="s">
        <v>979</v>
      </c>
      <c r="O22" s="14">
        <f t="shared" si="1"/>
        <v>2788.39</v>
      </c>
      <c r="P22" s="14">
        <v>531</v>
      </c>
      <c r="Q22" s="24" t="s">
        <v>979</v>
      </c>
      <c r="R22" s="14">
        <v>0</v>
      </c>
    </row>
    <row r="23" spans="1:18" ht="24" customHeight="1" x14ac:dyDescent="0.2">
      <c r="A23" s="13">
        <v>14</v>
      </c>
      <c r="B23" s="14">
        <v>4615</v>
      </c>
      <c r="C23" s="14"/>
      <c r="D23" s="14">
        <v>121</v>
      </c>
      <c r="E23" s="24" t="s">
        <v>748</v>
      </c>
      <c r="F23" s="18" t="s">
        <v>340</v>
      </c>
      <c r="G23" s="14">
        <v>50000</v>
      </c>
      <c r="H23" s="29" t="s">
        <v>20</v>
      </c>
      <c r="I23" s="29" t="s">
        <v>19</v>
      </c>
      <c r="J23" s="24" t="s">
        <v>997</v>
      </c>
      <c r="K23" s="24" t="s">
        <v>788</v>
      </c>
      <c r="L23" s="14">
        <v>0</v>
      </c>
      <c r="M23" s="14">
        <v>459</v>
      </c>
      <c r="N23" s="25" t="s">
        <v>979</v>
      </c>
      <c r="O23" s="14">
        <f t="shared" si="1"/>
        <v>50000</v>
      </c>
      <c r="P23" s="14">
        <v>537</v>
      </c>
      <c r="Q23" s="24" t="s">
        <v>979</v>
      </c>
      <c r="R23" s="14">
        <v>0</v>
      </c>
    </row>
  </sheetData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ageMargins left="0.7" right="0.7" top="0.75" bottom="0.75" header="0.3" footer="0.3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000-000000000000}">
  <dimension ref="A2:AC17"/>
  <sheetViews>
    <sheetView workbookViewId="0">
      <selection sqref="A1:IV65536"/>
    </sheetView>
  </sheetViews>
  <sheetFormatPr defaultRowHeight="12.75" x14ac:dyDescent="0.2"/>
  <cols>
    <col min="1" max="1" width="7.140625" style="10" customWidth="1"/>
    <col min="2" max="2" width="10.7109375" style="6" customWidth="1"/>
    <col min="3" max="3" width="12.42578125" style="6" customWidth="1"/>
    <col min="4" max="4" width="13.28515625" style="6" customWidth="1"/>
    <col min="5" max="5" width="14.28515625" style="6" customWidth="1"/>
    <col min="6" max="6" width="20.140625" style="6" customWidth="1"/>
    <col min="7" max="7" width="12.42578125" style="6" customWidth="1"/>
    <col min="8" max="8" width="9.42578125" style="6" customWidth="1"/>
    <col min="9" max="9" width="16.85546875" style="6" customWidth="1"/>
    <col min="10" max="10" width="33.28515625" style="6" customWidth="1"/>
    <col min="11" max="11" width="13.28515625" style="6" customWidth="1"/>
    <col min="12" max="13" width="9.28515625" style="6" customWidth="1"/>
    <col min="14" max="14" width="10.42578125" style="6" customWidth="1"/>
    <col min="15" max="15" width="11.85546875" style="6" customWidth="1"/>
    <col min="16" max="16" width="9.85546875" style="6" customWidth="1"/>
    <col min="17" max="17" width="12.42578125" style="6" customWidth="1"/>
    <col min="18" max="18" width="7.8554687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4" customHeight="1" x14ac:dyDescent="0.2">
      <c r="A10" s="7">
        <v>1</v>
      </c>
      <c r="B10" s="11">
        <v>6592</v>
      </c>
      <c r="C10" s="11" t="s">
        <v>932</v>
      </c>
      <c r="D10" s="11">
        <v>14671</v>
      </c>
      <c r="E10" s="19" t="s">
        <v>848</v>
      </c>
      <c r="F10" s="29" t="s">
        <v>364</v>
      </c>
      <c r="G10" s="54">
        <v>1377.85</v>
      </c>
      <c r="H10" s="29" t="s">
        <v>20</v>
      </c>
      <c r="I10" s="29" t="s">
        <v>19</v>
      </c>
      <c r="J10" s="55" t="s">
        <v>104</v>
      </c>
      <c r="K10" s="56" t="s">
        <v>888</v>
      </c>
      <c r="L10" s="32">
        <v>0</v>
      </c>
      <c r="M10" s="32">
        <v>461</v>
      </c>
      <c r="N10" s="56" t="s">
        <v>998</v>
      </c>
      <c r="O10" s="57">
        <f>G10</f>
        <v>1377.85</v>
      </c>
      <c r="P10" s="58">
        <v>538</v>
      </c>
      <c r="Q10" s="18" t="s">
        <v>999</v>
      </c>
      <c r="R10" s="21">
        <v>0</v>
      </c>
      <c r="S10" s="2"/>
    </row>
    <row r="11" spans="1:29" ht="4.5" hidden="1" customHeight="1" x14ac:dyDescent="0.2">
      <c r="A11" s="7"/>
      <c r="B11" s="14"/>
      <c r="C11" s="15"/>
      <c r="D11" s="15"/>
      <c r="E11" s="15"/>
      <c r="F11" s="29"/>
      <c r="G11" s="16"/>
      <c r="H11" s="29" t="s">
        <v>20</v>
      </c>
      <c r="I11" s="29" t="s">
        <v>19</v>
      </c>
      <c r="J11" s="11"/>
      <c r="K11" s="15"/>
      <c r="L11" s="21"/>
      <c r="M11" s="14"/>
      <c r="N11" s="15"/>
      <c r="O11" s="57">
        <f t="shared" ref="O11:O17" si="0">G11</f>
        <v>0</v>
      </c>
      <c r="P11" s="14"/>
      <c r="Q11" s="18"/>
      <c r="R11" s="21">
        <v>0</v>
      </c>
    </row>
    <row r="12" spans="1:29" ht="30" customHeight="1" x14ac:dyDescent="0.2">
      <c r="A12" s="13">
        <v>2</v>
      </c>
      <c r="B12" s="14">
        <v>6581</v>
      </c>
      <c r="C12" s="24" t="s">
        <v>932</v>
      </c>
      <c r="D12" s="14">
        <v>2755</v>
      </c>
      <c r="E12" s="24" t="s">
        <v>853</v>
      </c>
      <c r="F12" s="24" t="s">
        <v>119</v>
      </c>
      <c r="G12" s="14">
        <v>2061.1799999999998</v>
      </c>
      <c r="H12" s="29" t="s">
        <v>20</v>
      </c>
      <c r="I12" s="29" t="s">
        <v>19</v>
      </c>
      <c r="J12" s="18" t="s">
        <v>1000</v>
      </c>
      <c r="K12" s="24" t="s">
        <v>932</v>
      </c>
      <c r="L12" s="14">
        <v>0</v>
      </c>
      <c r="M12" s="14">
        <v>460</v>
      </c>
      <c r="N12" s="25" t="s">
        <v>979</v>
      </c>
      <c r="O12" s="57">
        <f t="shared" si="0"/>
        <v>2061.1799999999998</v>
      </c>
      <c r="P12" s="14">
        <v>539</v>
      </c>
      <c r="Q12" s="24" t="s">
        <v>999</v>
      </c>
      <c r="R12" s="21">
        <v>0</v>
      </c>
    </row>
    <row r="13" spans="1:29" ht="24.75" customHeight="1" x14ac:dyDescent="0.2">
      <c r="A13" s="13">
        <v>3</v>
      </c>
      <c r="B13" s="14">
        <v>7318</v>
      </c>
      <c r="C13" s="24" t="s">
        <v>903</v>
      </c>
      <c r="D13" s="14">
        <v>130423</v>
      </c>
      <c r="E13" s="24" t="s">
        <v>873</v>
      </c>
      <c r="F13" s="24" t="s">
        <v>684</v>
      </c>
      <c r="G13" s="14">
        <v>5171.34</v>
      </c>
      <c r="H13" s="29" t="s">
        <v>20</v>
      </c>
      <c r="I13" s="29" t="s">
        <v>19</v>
      </c>
      <c r="J13" s="24" t="s">
        <v>1001</v>
      </c>
      <c r="K13" s="24" t="s">
        <v>903</v>
      </c>
      <c r="L13" s="14">
        <v>0</v>
      </c>
      <c r="M13" s="14">
        <v>465</v>
      </c>
      <c r="N13" s="25" t="s">
        <v>979</v>
      </c>
      <c r="O13" s="57">
        <f t="shared" si="0"/>
        <v>5171.34</v>
      </c>
      <c r="P13" s="14">
        <v>540</v>
      </c>
      <c r="Q13" s="24" t="s">
        <v>999</v>
      </c>
      <c r="R13" s="21">
        <v>0</v>
      </c>
    </row>
    <row r="14" spans="1:29" ht="21" customHeight="1" x14ac:dyDescent="0.2">
      <c r="A14" s="13">
        <v>4</v>
      </c>
      <c r="B14" s="14">
        <v>7315</v>
      </c>
      <c r="C14" s="24" t="s">
        <v>903</v>
      </c>
      <c r="D14" s="14">
        <v>2029005</v>
      </c>
      <c r="E14" s="24" t="s">
        <v>921</v>
      </c>
      <c r="F14" s="24" t="s">
        <v>322</v>
      </c>
      <c r="G14" s="14">
        <v>838.35</v>
      </c>
      <c r="H14" s="29" t="s">
        <v>20</v>
      </c>
      <c r="I14" s="29" t="s">
        <v>19</v>
      </c>
      <c r="J14" s="24" t="s">
        <v>1002</v>
      </c>
      <c r="K14" s="24" t="s">
        <v>903</v>
      </c>
      <c r="L14" s="14">
        <v>0</v>
      </c>
      <c r="M14" s="14">
        <v>464</v>
      </c>
      <c r="N14" s="25" t="s">
        <v>979</v>
      </c>
      <c r="O14" s="57">
        <f t="shared" si="0"/>
        <v>838.35</v>
      </c>
      <c r="P14" s="14">
        <v>541</v>
      </c>
      <c r="Q14" s="24" t="s">
        <v>999</v>
      </c>
      <c r="R14" s="21">
        <v>0</v>
      </c>
    </row>
    <row r="15" spans="1:29" ht="26.25" customHeight="1" x14ac:dyDescent="0.2">
      <c r="A15" s="13">
        <v>5</v>
      </c>
      <c r="B15" s="14">
        <v>7316</v>
      </c>
      <c r="C15" s="24" t="s">
        <v>903</v>
      </c>
      <c r="D15" s="14">
        <v>2029006</v>
      </c>
      <c r="E15" s="24" t="s">
        <v>921</v>
      </c>
      <c r="F15" s="24" t="s">
        <v>322</v>
      </c>
      <c r="G15" s="14">
        <v>2651.51</v>
      </c>
      <c r="H15" s="29" t="s">
        <v>20</v>
      </c>
      <c r="I15" s="29" t="s">
        <v>19</v>
      </c>
      <c r="J15" s="21" t="s">
        <v>1003</v>
      </c>
      <c r="K15" s="24" t="s">
        <v>903</v>
      </c>
      <c r="L15" s="14">
        <v>0</v>
      </c>
      <c r="M15" s="14">
        <v>463</v>
      </c>
      <c r="N15" s="25" t="s">
        <v>979</v>
      </c>
      <c r="O15" s="57">
        <f t="shared" si="0"/>
        <v>2651.51</v>
      </c>
      <c r="P15" s="14">
        <v>541</v>
      </c>
      <c r="Q15" s="24" t="s">
        <v>999</v>
      </c>
      <c r="R15" s="21">
        <v>0</v>
      </c>
    </row>
    <row r="16" spans="1:29" ht="29.25" customHeight="1" x14ac:dyDescent="0.2">
      <c r="A16" s="13">
        <v>6</v>
      </c>
      <c r="B16" s="14">
        <v>7313</v>
      </c>
      <c r="C16" s="24" t="s">
        <v>903</v>
      </c>
      <c r="D16" s="14">
        <v>2029004</v>
      </c>
      <c r="E16" s="24" t="s">
        <v>921</v>
      </c>
      <c r="F16" s="24" t="s">
        <v>322</v>
      </c>
      <c r="G16" s="14">
        <v>792.77</v>
      </c>
      <c r="H16" s="29" t="s">
        <v>20</v>
      </c>
      <c r="I16" s="29" t="s">
        <v>19</v>
      </c>
      <c r="J16" s="24" t="s">
        <v>1004</v>
      </c>
      <c r="K16" s="24" t="s">
        <v>903</v>
      </c>
      <c r="L16" s="14">
        <v>0</v>
      </c>
      <c r="M16" s="14">
        <v>462</v>
      </c>
      <c r="N16" s="25" t="s">
        <v>979</v>
      </c>
      <c r="O16" s="57">
        <f t="shared" si="0"/>
        <v>792.77</v>
      </c>
      <c r="P16" s="14">
        <v>541</v>
      </c>
      <c r="Q16" s="24" t="s">
        <v>999</v>
      </c>
      <c r="R16" s="21">
        <v>0</v>
      </c>
    </row>
    <row r="17" spans="1:18" ht="26.25" customHeight="1" x14ac:dyDescent="0.2">
      <c r="A17" s="13">
        <v>7</v>
      </c>
      <c r="B17" s="14">
        <v>6478</v>
      </c>
      <c r="C17" s="24" t="s">
        <v>848</v>
      </c>
      <c r="D17" s="14">
        <v>9084151</v>
      </c>
      <c r="E17" s="24" t="s">
        <v>848</v>
      </c>
      <c r="F17" s="24" t="s">
        <v>232</v>
      </c>
      <c r="G17" s="14">
        <v>298987.5</v>
      </c>
      <c r="H17" s="29" t="s">
        <v>20</v>
      </c>
      <c r="I17" s="29" t="s">
        <v>19</v>
      </c>
      <c r="J17" s="24" t="s">
        <v>1005</v>
      </c>
      <c r="K17" s="24" t="s">
        <v>848</v>
      </c>
      <c r="L17" s="14">
        <v>0</v>
      </c>
      <c r="M17" s="14">
        <v>467</v>
      </c>
      <c r="N17" s="25" t="s">
        <v>999</v>
      </c>
      <c r="O17" s="57">
        <f t="shared" si="0"/>
        <v>298987.5</v>
      </c>
      <c r="P17" s="14">
        <v>551</v>
      </c>
      <c r="Q17" s="24" t="s">
        <v>999</v>
      </c>
      <c r="R17" s="21">
        <v>0</v>
      </c>
    </row>
  </sheetData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honeticPr fontId="10" type="noConversion"/>
  <pageMargins left="0.7" right="0.7" top="0.75" bottom="0.75" header="0.3" footer="0.3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100-000000000000}">
  <dimension ref="A2:AC13"/>
  <sheetViews>
    <sheetView workbookViewId="0">
      <selection sqref="A1:IV65536"/>
    </sheetView>
  </sheetViews>
  <sheetFormatPr defaultRowHeight="12.75" x14ac:dyDescent="0.2"/>
  <cols>
    <col min="1" max="1" width="7.140625" style="10" customWidth="1"/>
    <col min="2" max="2" width="10.7109375" style="6" customWidth="1"/>
    <col min="3" max="3" width="12.42578125" style="6" customWidth="1"/>
    <col min="4" max="4" width="15.5703125" style="6" customWidth="1"/>
    <col min="5" max="5" width="14.28515625" style="6" customWidth="1"/>
    <col min="6" max="6" width="20.140625" style="6" customWidth="1"/>
    <col min="7" max="7" width="12.42578125" style="6" customWidth="1"/>
    <col min="8" max="8" width="9.42578125" style="6" customWidth="1"/>
    <col min="9" max="9" width="16.85546875" style="6" customWidth="1"/>
    <col min="10" max="10" width="35" style="6" customWidth="1"/>
    <col min="11" max="11" width="13.28515625" style="6" customWidth="1"/>
    <col min="12" max="13" width="9.28515625" style="6" customWidth="1"/>
    <col min="14" max="14" width="10.42578125" style="6" customWidth="1"/>
    <col min="15" max="15" width="11.85546875" style="6" customWidth="1"/>
    <col min="16" max="16" width="9.85546875" style="6" customWidth="1"/>
    <col min="17" max="17" width="12.42578125" style="6" customWidth="1"/>
    <col min="18" max="18" width="7.8554687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32.25" customHeight="1" x14ac:dyDescent="0.2">
      <c r="A10" s="7">
        <v>1</v>
      </c>
      <c r="B10" s="18">
        <v>8181</v>
      </c>
      <c r="C10" s="19" t="s">
        <v>893</v>
      </c>
      <c r="D10" s="18">
        <v>230269109</v>
      </c>
      <c r="E10" s="19" t="s">
        <v>906</v>
      </c>
      <c r="F10" s="29" t="s">
        <v>115</v>
      </c>
      <c r="G10" s="54">
        <v>1332.08</v>
      </c>
      <c r="H10" s="29" t="s">
        <v>20</v>
      </c>
      <c r="I10" s="29" t="s">
        <v>19</v>
      </c>
      <c r="J10" s="55" t="s">
        <v>984</v>
      </c>
      <c r="K10" s="56" t="s">
        <v>907</v>
      </c>
      <c r="L10" s="32">
        <v>0</v>
      </c>
      <c r="M10" s="32">
        <v>447</v>
      </c>
      <c r="N10" s="56" t="s">
        <v>907</v>
      </c>
      <c r="O10" s="57">
        <f>G10</f>
        <v>1332.08</v>
      </c>
      <c r="P10" s="58">
        <v>516</v>
      </c>
      <c r="Q10" s="18" t="s">
        <v>985</v>
      </c>
      <c r="R10" s="21">
        <v>0</v>
      </c>
      <c r="S10" s="2"/>
    </row>
    <row r="11" spans="1:29" ht="4.5" hidden="1" customHeight="1" x14ac:dyDescent="0.2">
      <c r="A11" s="7"/>
      <c r="B11" s="14"/>
      <c r="C11" s="15"/>
      <c r="D11" s="15"/>
      <c r="E11" s="15"/>
      <c r="F11" s="29"/>
      <c r="G11" s="16"/>
      <c r="H11" s="29"/>
      <c r="I11" s="29" t="s">
        <v>19</v>
      </c>
      <c r="J11" s="11"/>
      <c r="K11" s="15"/>
      <c r="L11" s="21"/>
      <c r="M11" s="14"/>
      <c r="N11" s="15"/>
      <c r="O11" s="57">
        <f>G11</f>
        <v>0</v>
      </c>
      <c r="P11" s="14"/>
      <c r="Q11" s="18"/>
      <c r="R11" s="21">
        <v>0</v>
      </c>
    </row>
    <row r="12" spans="1:29" ht="29.25" customHeight="1" x14ac:dyDescent="0.2">
      <c r="A12" s="13">
        <v>2</v>
      </c>
      <c r="B12" s="14">
        <v>9967</v>
      </c>
      <c r="C12" s="24" t="s">
        <v>969</v>
      </c>
      <c r="D12" s="14">
        <v>50085</v>
      </c>
      <c r="E12" s="24" t="s">
        <v>903</v>
      </c>
      <c r="F12" s="24" t="s">
        <v>132</v>
      </c>
      <c r="G12" s="14">
        <v>3153.5</v>
      </c>
      <c r="H12" s="29" t="s">
        <v>62</v>
      </c>
      <c r="I12" s="29" t="s">
        <v>19</v>
      </c>
      <c r="J12" s="18" t="s">
        <v>986</v>
      </c>
      <c r="K12" s="24" t="s">
        <v>969</v>
      </c>
      <c r="L12" s="14">
        <v>0</v>
      </c>
      <c r="M12" s="14">
        <v>448</v>
      </c>
      <c r="N12" s="25" t="s">
        <v>985</v>
      </c>
      <c r="O12" s="57">
        <f>G12</f>
        <v>3153.5</v>
      </c>
      <c r="P12" s="14">
        <v>25</v>
      </c>
      <c r="Q12" s="24" t="s">
        <v>985</v>
      </c>
      <c r="R12" s="14">
        <v>0</v>
      </c>
    </row>
    <row r="13" spans="1:29" ht="36.75" customHeight="1" x14ac:dyDescent="0.2">
      <c r="A13" s="13">
        <v>3</v>
      </c>
      <c r="B13" s="14">
        <v>6698</v>
      </c>
      <c r="C13" s="24" t="s">
        <v>932</v>
      </c>
      <c r="D13" s="14">
        <v>2028963</v>
      </c>
      <c r="E13" s="24" t="s">
        <v>853</v>
      </c>
      <c r="F13" s="24" t="s">
        <v>322</v>
      </c>
      <c r="G13" s="14">
        <v>2202.3000000000002</v>
      </c>
      <c r="H13" s="24" t="s">
        <v>20</v>
      </c>
      <c r="I13" s="29" t="s">
        <v>19</v>
      </c>
      <c r="J13" s="24" t="s">
        <v>987</v>
      </c>
      <c r="K13" s="24" t="s">
        <v>921</v>
      </c>
      <c r="L13" s="14">
        <v>0</v>
      </c>
      <c r="M13" s="14">
        <v>449</v>
      </c>
      <c r="N13" s="25" t="s">
        <v>853</v>
      </c>
      <c r="O13" s="57">
        <f>G13</f>
        <v>2202.3000000000002</v>
      </c>
      <c r="P13" s="14">
        <v>517</v>
      </c>
      <c r="Q13" s="24" t="s">
        <v>985</v>
      </c>
      <c r="R13" s="14">
        <v>0</v>
      </c>
    </row>
  </sheetData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200-000000000000}">
  <dimension ref="A2:AC26"/>
  <sheetViews>
    <sheetView topLeftCell="B7" workbookViewId="0">
      <selection activeCell="J29" sqref="J29"/>
    </sheetView>
  </sheetViews>
  <sheetFormatPr defaultRowHeight="12.75" x14ac:dyDescent="0.2"/>
  <cols>
    <col min="1" max="1" width="7.140625" style="10" customWidth="1"/>
    <col min="2" max="2" width="10.7109375" style="6" customWidth="1"/>
    <col min="3" max="3" width="12.42578125" style="6" customWidth="1"/>
    <col min="4" max="4" width="13.28515625" style="6" customWidth="1"/>
    <col min="5" max="5" width="14.28515625" style="6" customWidth="1"/>
    <col min="6" max="6" width="20.140625" style="6" customWidth="1"/>
    <col min="7" max="7" width="12.42578125" style="6" customWidth="1"/>
    <col min="8" max="8" width="9.42578125" style="6" customWidth="1"/>
    <col min="9" max="9" width="16.85546875" style="6" customWidth="1"/>
    <col min="10" max="10" width="33.28515625" style="6" customWidth="1"/>
    <col min="11" max="11" width="13.28515625" style="6" customWidth="1"/>
    <col min="12" max="12" width="7.85546875" style="6" customWidth="1"/>
    <col min="13" max="13" width="9.28515625" style="6" customWidth="1"/>
    <col min="14" max="14" width="10.42578125" style="6" customWidth="1"/>
    <col min="15" max="15" width="11.85546875" style="6" customWidth="1"/>
    <col min="16" max="16" width="9.85546875" style="6" customWidth="1"/>
    <col min="17" max="17" width="12.42578125" style="6" customWidth="1"/>
    <col min="18" max="18" width="7.710937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30" customHeight="1" x14ac:dyDescent="0.2">
      <c r="A10" s="7">
        <v>1</v>
      </c>
      <c r="B10" s="11">
        <v>7389</v>
      </c>
      <c r="C10" s="11" t="s">
        <v>903</v>
      </c>
      <c r="D10" s="11">
        <v>32</v>
      </c>
      <c r="E10" s="19" t="s">
        <v>1006</v>
      </c>
      <c r="F10" s="29" t="s">
        <v>214</v>
      </c>
      <c r="G10" s="54">
        <v>923338.86</v>
      </c>
      <c r="H10" s="29" t="s">
        <v>89</v>
      </c>
      <c r="I10" s="29" t="s">
        <v>19</v>
      </c>
      <c r="J10" s="55" t="s">
        <v>1007</v>
      </c>
      <c r="K10" s="56" t="s">
        <v>906</v>
      </c>
      <c r="L10" s="32">
        <v>0</v>
      </c>
      <c r="M10" s="32">
        <v>497</v>
      </c>
      <c r="N10" s="56" t="s">
        <v>885</v>
      </c>
      <c r="O10" s="57">
        <f>G10</f>
        <v>923338.86</v>
      </c>
      <c r="P10" s="58">
        <v>563</v>
      </c>
      <c r="Q10" s="18" t="s">
        <v>1006</v>
      </c>
      <c r="R10" s="21">
        <v>0</v>
      </c>
      <c r="S10" s="2"/>
    </row>
    <row r="11" spans="1:29" ht="4.5" hidden="1" customHeight="1" x14ac:dyDescent="0.2">
      <c r="A11" s="7"/>
      <c r="B11" s="14"/>
      <c r="C11" s="15"/>
      <c r="D11" s="15"/>
      <c r="E11" s="15"/>
      <c r="F11" s="29"/>
      <c r="G11" s="16"/>
      <c r="H11" s="29" t="s">
        <v>89</v>
      </c>
      <c r="I11" s="29" t="s">
        <v>19</v>
      </c>
      <c r="J11" s="11"/>
      <c r="K11" s="15"/>
      <c r="L11" s="21"/>
      <c r="M11" s="14"/>
      <c r="N11" s="15"/>
      <c r="O11" s="57">
        <f t="shared" ref="O11:O25" si="0">G11</f>
        <v>0</v>
      </c>
      <c r="P11" s="14"/>
      <c r="Q11" s="18"/>
      <c r="R11" s="21">
        <v>0</v>
      </c>
    </row>
    <row r="12" spans="1:29" ht="25.5" customHeight="1" x14ac:dyDescent="0.2">
      <c r="A12" s="13"/>
      <c r="B12" s="14">
        <v>9423</v>
      </c>
      <c r="C12" s="24" t="s">
        <v>939</v>
      </c>
      <c r="D12" s="14">
        <v>1435530</v>
      </c>
      <c r="E12" s="24" t="s">
        <v>118</v>
      </c>
      <c r="F12" s="24" t="s">
        <v>1008</v>
      </c>
      <c r="G12" s="14">
        <v>190.4</v>
      </c>
      <c r="H12" s="29" t="s">
        <v>89</v>
      </c>
      <c r="I12" s="29" t="s">
        <v>19</v>
      </c>
      <c r="J12" s="24" t="s">
        <v>1009</v>
      </c>
      <c r="K12" s="24" t="s">
        <v>976</v>
      </c>
      <c r="L12" s="14">
        <v>0</v>
      </c>
      <c r="M12" s="14">
        <v>496</v>
      </c>
      <c r="N12" s="25" t="s">
        <v>1006</v>
      </c>
      <c r="O12" s="57">
        <f t="shared" si="0"/>
        <v>190.4</v>
      </c>
      <c r="P12" s="14">
        <v>562</v>
      </c>
      <c r="Q12" s="24" t="s">
        <v>1006</v>
      </c>
      <c r="R12" s="14">
        <v>0</v>
      </c>
    </row>
    <row r="13" spans="1:29" ht="22.5" customHeight="1" x14ac:dyDescent="0.2">
      <c r="A13" s="13"/>
      <c r="B13" s="14">
        <v>9350</v>
      </c>
      <c r="C13" s="24" t="s">
        <v>939</v>
      </c>
      <c r="D13" s="14">
        <v>1434695</v>
      </c>
      <c r="E13" s="24" t="s">
        <v>144</v>
      </c>
      <c r="F13" s="24" t="s">
        <v>1008</v>
      </c>
      <c r="G13" s="14">
        <v>1117.3</v>
      </c>
      <c r="H13" s="29" t="s">
        <v>89</v>
      </c>
      <c r="I13" s="29" t="s">
        <v>19</v>
      </c>
      <c r="J13" s="24" t="s">
        <v>1010</v>
      </c>
      <c r="K13" s="24" t="s">
        <v>976</v>
      </c>
      <c r="L13" s="14">
        <v>0</v>
      </c>
      <c r="M13" s="14">
        <v>495</v>
      </c>
      <c r="N13" s="25" t="s">
        <v>1006</v>
      </c>
      <c r="O13" s="57">
        <f t="shared" si="0"/>
        <v>1117.3</v>
      </c>
      <c r="P13" s="14">
        <v>562</v>
      </c>
      <c r="Q13" s="24" t="s">
        <v>1006</v>
      </c>
      <c r="R13" s="14">
        <v>0</v>
      </c>
    </row>
    <row r="14" spans="1:29" ht="23.25" customHeight="1" x14ac:dyDescent="0.2">
      <c r="A14" s="13"/>
      <c r="B14" s="14">
        <v>9398</v>
      </c>
      <c r="C14" s="24" t="s">
        <v>939</v>
      </c>
      <c r="D14" s="14">
        <v>1434868</v>
      </c>
      <c r="E14" s="24" t="s">
        <v>98</v>
      </c>
      <c r="F14" s="24" t="s">
        <v>1008</v>
      </c>
      <c r="G14" s="14">
        <v>120</v>
      </c>
      <c r="H14" s="29" t="s">
        <v>89</v>
      </c>
      <c r="I14" s="29" t="s">
        <v>19</v>
      </c>
      <c r="J14" s="24" t="s">
        <v>1011</v>
      </c>
      <c r="K14" s="24" t="s">
        <v>976</v>
      </c>
      <c r="L14" s="14">
        <v>0</v>
      </c>
      <c r="M14" s="14">
        <v>494</v>
      </c>
      <c r="N14" s="25" t="s">
        <v>1006</v>
      </c>
      <c r="O14" s="57">
        <f t="shared" si="0"/>
        <v>120</v>
      </c>
      <c r="P14" s="14">
        <v>562</v>
      </c>
      <c r="Q14" s="24" t="s">
        <v>1006</v>
      </c>
      <c r="R14" s="14">
        <v>0</v>
      </c>
    </row>
    <row r="15" spans="1:29" ht="25.5" customHeight="1" x14ac:dyDescent="0.2">
      <c r="A15" s="13"/>
      <c r="B15" s="14">
        <v>9417</v>
      </c>
      <c r="C15" s="24" t="s">
        <v>939</v>
      </c>
      <c r="D15" s="14">
        <v>1435389</v>
      </c>
      <c r="E15" s="24" t="s">
        <v>126</v>
      </c>
      <c r="F15" s="24" t="s">
        <v>1008</v>
      </c>
      <c r="G15" s="14">
        <v>91.04</v>
      </c>
      <c r="H15" s="29" t="s">
        <v>89</v>
      </c>
      <c r="I15" s="29" t="s">
        <v>19</v>
      </c>
      <c r="J15" s="24" t="s">
        <v>1012</v>
      </c>
      <c r="K15" s="24" t="s">
        <v>1013</v>
      </c>
      <c r="L15" s="14">
        <v>0</v>
      </c>
      <c r="M15" s="14">
        <v>493</v>
      </c>
      <c r="N15" s="14">
        <v>28.03</v>
      </c>
      <c r="O15" s="57">
        <f t="shared" si="0"/>
        <v>91.04</v>
      </c>
      <c r="P15" s="14">
        <v>562</v>
      </c>
      <c r="Q15" s="24" t="s">
        <v>1006</v>
      </c>
      <c r="R15" s="14">
        <v>0</v>
      </c>
    </row>
    <row r="16" spans="1:29" ht="23.25" customHeight="1" x14ac:dyDescent="0.2">
      <c r="A16" s="13"/>
      <c r="B16" s="14">
        <v>9432</v>
      </c>
      <c r="C16" s="24" t="s">
        <v>939</v>
      </c>
      <c r="D16" s="14">
        <v>1436077</v>
      </c>
      <c r="E16" s="24" t="s">
        <v>324</v>
      </c>
      <c r="F16" s="24" t="s">
        <v>1008</v>
      </c>
      <c r="G16" s="14">
        <v>119</v>
      </c>
      <c r="H16" s="29" t="s">
        <v>89</v>
      </c>
      <c r="I16" s="29" t="s">
        <v>19</v>
      </c>
      <c r="J16" s="24" t="s">
        <v>1014</v>
      </c>
      <c r="K16" s="24" t="s">
        <v>976</v>
      </c>
      <c r="L16" s="14">
        <v>0</v>
      </c>
      <c r="M16" s="14">
        <v>492</v>
      </c>
      <c r="N16" s="25" t="s">
        <v>1006</v>
      </c>
      <c r="O16" s="57">
        <f t="shared" si="0"/>
        <v>119</v>
      </c>
      <c r="P16" s="14">
        <v>562</v>
      </c>
      <c r="Q16" s="24" t="s">
        <v>1006</v>
      </c>
      <c r="R16" s="14">
        <v>0</v>
      </c>
    </row>
    <row r="17" spans="1:18" ht="26.25" customHeight="1" x14ac:dyDescent="0.2">
      <c r="A17" s="13"/>
      <c r="B17" s="14">
        <v>9424</v>
      </c>
      <c r="C17" s="24" t="s">
        <v>939</v>
      </c>
      <c r="D17" s="14">
        <v>1435497</v>
      </c>
      <c r="E17" s="24" t="s">
        <v>118</v>
      </c>
      <c r="F17" s="24" t="s">
        <v>1008</v>
      </c>
      <c r="G17" s="14">
        <v>160.65</v>
      </c>
      <c r="H17" s="29" t="s">
        <v>89</v>
      </c>
      <c r="I17" s="29" t="s">
        <v>19</v>
      </c>
      <c r="J17" s="24" t="s">
        <v>1015</v>
      </c>
      <c r="K17" s="24" t="s">
        <v>976</v>
      </c>
      <c r="L17" s="14">
        <v>0</v>
      </c>
      <c r="M17" s="14">
        <v>491</v>
      </c>
      <c r="N17" s="25" t="s">
        <v>1006</v>
      </c>
      <c r="O17" s="57">
        <f t="shared" si="0"/>
        <v>160.65</v>
      </c>
      <c r="P17" s="14">
        <v>562</v>
      </c>
      <c r="Q17" s="24" t="s">
        <v>1006</v>
      </c>
      <c r="R17" s="14">
        <v>0</v>
      </c>
    </row>
    <row r="18" spans="1:18" ht="25.5" customHeight="1" x14ac:dyDescent="0.2">
      <c r="A18" s="13"/>
      <c r="B18" s="14">
        <v>9422</v>
      </c>
      <c r="C18" s="24" t="s">
        <v>939</v>
      </c>
      <c r="D18" s="14">
        <v>1435726</v>
      </c>
      <c r="E18" s="24" t="s">
        <v>166</v>
      </c>
      <c r="F18" s="24" t="s">
        <v>1008</v>
      </c>
      <c r="G18" s="14">
        <v>160.65</v>
      </c>
      <c r="H18" s="29" t="s">
        <v>89</v>
      </c>
      <c r="I18" s="29" t="s">
        <v>19</v>
      </c>
      <c r="J18" s="18" t="s">
        <v>1016</v>
      </c>
      <c r="K18" s="24" t="s">
        <v>976</v>
      </c>
      <c r="L18" s="14">
        <v>0</v>
      </c>
      <c r="M18" s="14">
        <v>490</v>
      </c>
      <c r="N18" s="25" t="s">
        <v>1006</v>
      </c>
      <c r="O18" s="57">
        <f t="shared" si="0"/>
        <v>160.65</v>
      </c>
      <c r="P18" s="14">
        <v>562</v>
      </c>
      <c r="Q18" s="24" t="s">
        <v>1006</v>
      </c>
      <c r="R18" s="14">
        <v>0</v>
      </c>
    </row>
    <row r="19" spans="1:18" ht="24.75" customHeight="1" x14ac:dyDescent="0.2">
      <c r="A19" s="13"/>
      <c r="B19" s="14">
        <v>9431</v>
      </c>
      <c r="C19" s="24" t="s">
        <v>939</v>
      </c>
      <c r="D19" s="14">
        <v>1436245</v>
      </c>
      <c r="E19" s="24" t="s">
        <v>380</v>
      </c>
      <c r="F19" s="24" t="s">
        <v>1008</v>
      </c>
      <c r="G19" s="14">
        <v>1785</v>
      </c>
      <c r="H19" s="29" t="s">
        <v>89</v>
      </c>
      <c r="I19" s="29" t="s">
        <v>19</v>
      </c>
      <c r="J19" s="24" t="s">
        <v>1017</v>
      </c>
      <c r="K19" s="24" t="s">
        <v>976</v>
      </c>
      <c r="L19" s="14">
        <v>0</v>
      </c>
      <c r="M19" s="14">
        <v>489</v>
      </c>
      <c r="N19" s="25" t="s">
        <v>1006</v>
      </c>
      <c r="O19" s="57">
        <f t="shared" si="0"/>
        <v>1785</v>
      </c>
      <c r="P19" s="14">
        <v>562</v>
      </c>
      <c r="Q19" s="24" t="s">
        <v>1006</v>
      </c>
      <c r="R19" s="14">
        <v>0</v>
      </c>
    </row>
    <row r="20" spans="1:18" ht="25.5" customHeight="1" x14ac:dyDescent="0.2">
      <c r="A20" s="13"/>
      <c r="B20" s="14">
        <v>9397</v>
      </c>
      <c r="C20" s="24" t="s">
        <v>939</v>
      </c>
      <c r="D20" s="14">
        <v>1438623</v>
      </c>
      <c r="E20" s="24" t="s">
        <v>885</v>
      </c>
      <c r="F20" s="24" t="s">
        <v>1008</v>
      </c>
      <c r="G20" s="14">
        <v>94.08</v>
      </c>
      <c r="H20" s="29" t="s">
        <v>89</v>
      </c>
      <c r="I20" s="29" t="s">
        <v>19</v>
      </c>
      <c r="J20" s="24" t="s">
        <v>1018</v>
      </c>
      <c r="K20" s="24" t="s">
        <v>976</v>
      </c>
      <c r="L20" s="14">
        <v>0</v>
      </c>
      <c r="M20" s="14">
        <v>488</v>
      </c>
      <c r="N20" s="25" t="s">
        <v>1006</v>
      </c>
      <c r="O20" s="57">
        <f t="shared" si="0"/>
        <v>94.08</v>
      </c>
      <c r="P20" s="14">
        <v>562</v>
      </c>
      <c r="Q20" s="24" t="s">
        <v>1006</v>
      </c>
      <c r="R20" s="14">
        <v>0</v>
      </c>
    </row>
    <row r="21" spans="1:18" ht="27.75" customHeight="1" x14ac:dyDescent="0.2">
      <c r="A21" s="13"/>
      <c r="B21" s="14">
        <v>9393</v>
      </c>
      <c r="C21" s="24" t="s">
        <v>939</v>
      </c>
      <c r="D21" s="14">
        <v>1439041</v>
      </c>
      <c r="E21" s="24" t="s">
        <v>931</v>
      </c>
      <c r="F21" s="24" t="s">
        <v>1008</v>
      </c>
      <c r="G21" s="14">
        <v>918.62</v>
      </c>
      <c r="H21" s="29" t="s">
        <v>89</v>
      </c>
      <c r="I21" s="29" t="s">
        <v>19</v>
      </c>
      <c r="J21" s="24" t="s">
        <v>1018</v>
      </c>
      <c r="K21" s="24" t="s">
        <v>976</v>
      </c>
      <c r="L21" s="14">
        <v>0</v>
      </c>
      <c r="M21" s="14">
        <v>487</v>
      </c>
      <c r="N21" s="25" t="s">
        <v>1006</v>
      </c>
      <c r="O21" s="57">
        <f t="shared" si="0"/>
        <v>918.62</v>
      </c>
      <c r="P21" s="14">
        <v>562</v>
      </c>
      <c r="Q21" s="24" t="s">
        <v>1006</v>
      </c>
      <c r="R21" s="14">
        <v>0</v>
      </c>
    </row>
    <row r="22" spans="1:18" ht="24" customHeight="1" x14ac:dyDescent="0.2">
      <c r="A22" s="13"/>
      <c r="B22" s="14">
        <v>9395</v>
      </c>
      <c r="C22" s="24" t="s">
        <v>939</v>
      </c>
      <c r="D22" s="14">
        <v>1439027</v>
      </c>
      <c r="E22" s="24" t="s">
        <v>931</v>
      </c>
      <c r="F22" s="24" t="s">
        <v>1008</v>
      </c>
      <c r="G22" s="14">
        <v>120</v>
      </c>
      <c r="H22" s="29" t="s">
        <v>89</v>
      </c>
      <c r="I22" s="29" t="s">
        <v>19</v>
      </c>
      <c r="J22" s="24" t="s">
        <v>1019</v>
      </c>
      <c r="K22" s="24" t="s">
        <v>976</v>
      </c>
      <c r="L22" s="14">
        <v>0</v>
      </c>
      <c r="M22" s="14">
        <v>486</v>
      </c>
      <c r="N22" s="25" t="s">
        <v>1006</v>
      </c>
      <c r="O22" s="57">
        <f t="shared" si="0"/>
        <v>120</v>
      </c>
      <c r="P22" s="14">
        <v>562</v>
      </c>
      <c r="Q22" s="24" t="s">
        <v>1006</v>
      </c>
      <c r="R22" s="14">
        <v>0</v>
      </c>
    </row>
    <row r="23" spans="1:18" ht="23.25" customHeight="1" x14ac:dyDescent="0.2">
      <c r="A23" s="13"/>
      <c r="B23" s="14">
        <v>9418</v>
      </c>
      <c r="C23" s="24" t="s">
        <v>939</v>
      </c>
      <c r="D23" s="14">
        <v>1435162</v>
      </c>
      <c r="E23" s="24" t="s">
        <v>1020</v>
      </c>
      <c r="F23" s="24" t="s">
        <v>1008</v>
      </c>
      <c r="G23" s="14">
        <v>5.64</v>
      </c>
      <c r="H23" s="29" t="s">
        <v>89</v>
      </c>
      <c r="I23" s="29" t="s">
        <v>19</v>
      </c>
      <c r="J23" s="24" t="s">
        <v>1021</v>
      </c>
      <c r="K23" s="24" t="s">
        <v>976</v>
      </c>
      <c r="L23" s="14">
        <v>0</v>
      </c>
      <c r="M23" s="14">
        <v>485</v>
      </c>
      <c r="N23" s="25" t="s">
        <v>1006</v>
      </c>
      <c r="O23" s="57">
        <f t="shared" si="0"/>
        <v>5.64</v>
      </c>
      <c r="P23" s="14">
        <v>562</v>
      </c>
      <c r="Q23" s="24" t="s">
        <v>1006</v>
      </c>
      <c r="R23" s="14">
        <v>0</v>
      </c>
    </row>
    <row r="24" spans="1:18" ht="30" customHeight="1" x14ac:dyDescent="0.2">
      <c r="A24" s="60"/>
      <c r="B24" s="45">
        <v>9420</v>
      </c>
      <c r="C24" s="46" t="s">
        <v>939</v>
      </c>
      <c r="D24" s="45">
        <v>1435160</v>
      </c>
      <c r="E24" s="46" t="s">
        <v>1022</v>
      </c>
      <c r="F24" s="46" t="s">
        <v>1008</v>
      </c>
      <c r="G24" s="45">
        <v>119</v>
      </c>
      <c r="H24" s="48" t="s">
        <v>89</v>
      </c>
      <c r="I24" s="48" t="s">
        <v>19</v>
      </c>
      <c r="J24" s="50" t="s">
        <v>1024</v>
      </c>
      <c r="K24" s="46" t="s">
        <v>976</v>
      </c>
      <c r="L24" s="45">
        <v>0</v>
      </c>
      <c r="M24" s="45">
        <v>484</v>
      </c>
      <c r="N24" s="62" t="s">
        <v>1006</v>
      </c>
      <c r="O24" s="61">
        <f t="shared" si="0"/>
        <v>119</v>
      </c>
      <c r="P24" s="45">
        <v>562</v>
      </c>
      <c r="Q24" s="46" t="s">
        <v>1006</v>
      </c>
      <c r="R24" s="45">
        <v>0</v>
      </c>
    </row>
    <row r="25" spans="1:18" ht="25.5" customHeight="1" x14ac:dyDescent="0.2">
      <c r="A25" s="13"/>
      <c r="B25" s="14">
        <v>9385</v>
      </c>
      <c r="C25" s="24" t="s">
        <v>939</v>
      </c>
      <c r="D25" s="14">
        <v>1439043</v>
      </c>
      <c r="E25" s="24" t="s">
        <v>931</v>
      </c>
      <c r="F25" s="24" t="s">
        <v>1008</v>
      </c>
      <c r="G25" s="14">
        <v>391.77</v>
      </c>
      <c r="H25" s="29" t="s">
        <v>89</v>
      </c>
      <c r="I25" s="29" t="s">
        <v>19</v>
      </c>
      <c r="J25" s="24" t="s">
        <v>1023</v>
      </c>
      <c r="K25" s="24" t="s">
        <v>976</v>
      </c>
      <c r="L25" s="14">
        <v>0</v>
      </c>
      <c r="M25" s="14">
        <v>502</v>
      </c>
      <c r="N25" s="25" t="s">
        <v>1006</v>
      </c>
      <c r="O25" s="14">
        <f t="shared" si="0"/>
        <v>391.77</v>
      </c>
      <c r="P25" s="14">
        <v>562</v>
      </c>
      <c r="Q25" s="24" t="s">
        <v>1006</v>
      </c>
      <c r="R25" s="14">
        <v>0</v>
      </c>
    </row>
    <row r="26" spans="1:18" x14ac:dyDescent="0.2">
      <c r="J26" s="17" t="s">
        <v>18</v>
      </c>
    </row>
  </sheetData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300-000000000000}">
  <dimension ref="A2:AC24"/>
  <sheetViews>
    <sheetView topLeftCell="A9" workbookViewId="0">
      <selection activeCell="A9" sqref="A1:IV65536"/>
    </sheetView>
  </sheetViews>
  <sheetFormatPr defaultRowHeight="12.75" x14ac:dyDescent="0.2"/>
  <cols>
    <col min="1" max="1" width="7.140625" style="10" customWidth="1"/>
    <col min="2" max="2" width="10.7109375" style="6" customWidth="1"/>
    <col min="3" max="3" width="12.42578125" style="6" customWidth="1"/>
    <col min="4" max="4" width="15.5703125" style="6" customWidth="1"/>
    <col min="5" max="5" width="14.28515625" style="6" customWidth="1"/>
    <col min="6" max="6" width="20.140625" style="6" customWidth="1"/>
    <col min="7" max="7" width="12.42578125" style="6" customWidth="1"/>
    <col min="8" max="8" width="9.42578125" style="6" customWidth="1"/>
    <col min="9" max="9" width="16.85546875" style="6" customWidth="1"/>
    <col min="10" max="10" width="35" style="6" customWidth="1"/>
    <col min="11" max="11" width="13.28515625" style="6" customWidth="1"/>
    <col min="12" max="13" width="9.28515625" style="6" customWidth="1"/>
    <col min="14" max="14" width="10.42578125" style="6" customWidth="1"/>
    <col min="15" max="15" width="11.85546875" style="6" customWidth="1"/>
    <col min="16" max="16" width="9.85546875" style="6" customWidth="1"/>
    <col min="17" max="17" width="12.42578125" style="6" customWidth="1"/>
    <col min="18" max="18" width="7.8554687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1.75" customHeight="1" x14ac:dyDescent="0.2">
      <c r="A10" s="7">
        <v>1</v>
      </c>
      <c r="B10" s="18">
        <v>9069</v>
      </c>
      <c r="C10" s="19" t="s">
        <v>931</v>
      </c>
      <c r="D10" s="18">
        <v>100358</v>
      </c>
      <c r="E10" s="19" t="s">
        <v>1022</v>
      </c>
      <c r="F10" s="29" t="s">
        <v>71</v>
      </c>
      <c r="G10" s="54">
        <v>535.33000000000004</v>
      </c>
      <c r="H10" s="29" t="s">
        <v>20</v>
      </c>
      <c r="I10" s="29" t="s">
        <v>19</v>
      </c>
      <c r="J10" s="55" t="s">
        <v>1025</v>
      </c>
      <c r="K10" s="56" t="s">
        <v>1006</v>
      </c>
      <c r="L10" s="32">
        <v>0</v>
      </c>
      <c r="M10" s="32">
        <v>509</v>
      </c>
      <c r="N10" s="56" t="s">
        <v>1026</v>
      </c>
      <c r="O10" s="57">
        <f>G10</f>
        <v>535.33000000000004</v>
      </c>
      <c r="P10" s="58">
        <v>565</v>
      </c>
      <c r="Q10" s="18" t="s">
        <v>1026</v>
      </c>
      <c r="R10" s="21">
        <v>0</v>
      </c>
      <c r="S10" s="2"/>
    </row>
    <row r="11" spans="1:29" ht="4.5" hidden="1" customHeight="1" x14ac:dyDescent="0.2">
      <c r="A11" s="7"/>
      <c r="B11" s="14"/>
      <c r="C11" s="15"/>
      <c r="D11" s="15"/>
      <c r="E11" s="15"/>
      <c r="F11" s="29"/>
      <c r="G11" s="16"/>
      <c r="H11" s="29"/>
      <c r="I11" s="29" t="s">
        <v>19</v>
      </c>
      <c r="J11" s="11"/>
      <c r="K11" s="15"/>
      <c r="L11" s="21"/>
      <c r="M11" s="14"/>
      <c r="N11" s="15"/>
      <c r="O11" s="57">
        <f>G11</f>
        <v>0</v>
      </c>
      <c r="P11" s="14"/>
      <c r="Q11" s="18"/>
      <c r="R11" s="21">
        <v>0</v>
      </c>
    </row>
    <row r="12" spans="1:29" ht="29.25" customHeight="1" x14ac:dyDescent="0.2">
      <c r="A12" s="13">
        <v>2</v>
      </c>
      <c r="B12" s="14">
        <v>11015</v>
      </c>
      <c r="C12" s="24" t="s">
        <v>1026</v>
      </c>
      <c r="D12" s="14">
        <v>8311</v>
      </c>
      <c r="E12" s="24" t="s">
        <v>999</v>
      </c>
      <c r="F12" s="24" t="s">
        <v>1027</v>
      </c>
      <c r="G12" s="14">
        <v>26180</v>
      </c>
      <c r="H12" s="29" t="s">
        <v>20</v>
      </c>
      <c r="I12" s="29" t="s">
        <v>19</v>
      </c>
      <c r="J12" s="18" t="s">
        <v>1028</v>
      </c>
      <c r="K12" s="24" t="s">
        <v>1029</v>
      </c>
      <c r="L12" s="14">
        <v>0</v>
      </c>
      <c r="M12" s="14">
        <v>511</v>
      </c>
      <c r="N12" s="24" t="s">
        <v>1026</v>
      </c>
      <c r="O12" s="57">
        <f>G12</f>
        <v>26180</v>
      </c>
      <c r="P12" s="14">
        <v>573</v>
      </c>
      <c r="Q12" s="24" t="s">
        <v>1026</v>
      </c>
      <c r="R12" s="14">
        <v>0</v>
      </c>
    </row>
    <row r="13" spans="1:29" ht="29.25" customHeight="1" x14ac:dyDescent="0.2">
      <c r="A13" s="13">
        <v>3</v>
      </c>
      <c r="B13" s="14">
        <v>10553</v>
      </c>
      <c r="C13" s="24" t="s">
        <v>985</v>
      </c>
      <c r="D13" s="14">
        <v>493</v>
      </c>
      <c r="E13" s="24" t="s">
        <v>983</v>
      </c>
      <c r="F13" s="24" t="s">
        <v>1030</v>
      </c>
      <c r="G13" s="14">
        <v>2187.5</v>
      </c>
      <c r="H13" s="24" t="s">
        <v>20</v>
      </c>
      <c r="I13" s="29" t="s">
        <v>19</v>
      </c>
      <c r="J13" s="24" t="s">
        <v>1031</v>
      </c>
      <c r="K13" s="24" t="s">
        <v>979</v>
      </c>
      <c r="L13" s="14">
        <v>0</v>
      </c>
      <c r="M13" s="14">
        <v>512</v>
      </c>
      <c r="N13" s="24" t="s">
        <v>1026</v>
      </c>
      <c r="O13" s="57">
        <f>G13</f>
        <v>2187.5</v>
      </c>
      <c r="P13" s="14">
        <v>573</v>
      </c>
      <c r="Q13" s="24" t="s">
        <v>1026</v>
      </c>
      <c r="R13" s="14">
        <v>0</v>
      </c>
    </row>
    <row r="14" spans="1:29" ht="23.25" customHeight="1" x14ac:dyDescent="0.2">
      <c r="A14" s="66">
        <v>4</v>
      </c>
      <c r="B14" s="63">
        <v>8323</v>
      </c>
      <c r="C14" s="65" t="s">
        <v>918</v>
      </c>
      <c r="D14" s="63">
        <v>603043</v>
      </c>
      <c r="E14" s="65" t="s">
        <v>918</v>
      </c>
      <c r="F14" s="65" t="s">
        <v>257</v>
      </c>
      <c r="G14" s="63">
        <v>105</v>
      </c>
      <c r="H14" s="24" t="s">
        <v>20</v>
      </c>
      <c r="I14" s="29" t="s">
        <v>19</v>
      </c>
      <c r="J14" s="65" t="s">
        <v>1032</v>
      </c>
      <c r="K14" s="65" t="s">
        <v>931</v>
      </c>
      <c r="L14" s="63">
        <v>0</v>
      </c>
      <c r="M14" s="63">
        <v>513</v>
      </c>
      <c r="N14" s="65" t="s">
        <v>1026</v>
      </c>
      <c r="O14" s="64">
        <f>G14</f>
        <v>105</v>
      </c>
      <c r="P14" s="63">
        <v>574</v>
      </c>
      <c r="Q14" s="65" t="s">
        <v>1026</v>
      </c>
      <c r="R14" s="63">
        <v>0</v>
      </c>
    </row>
    <row r="15" spans="1:29" ht="29.25" customHeight="1" x14ac:dyDescent="0.2">
      <c r="A15" s="66">
        <v>5</v>
      </c>
      <c r="B15" s="63">
        <v>1035</v>
      </c>
      <c r="C15" s="65" t="s">
        <v>999</v>
      </c>
      <c r="D15" s="63">
        <v>384</v>
      </c>
      <c r="E15" s="63" t="s">
        <v>979</v>
      </c>
      <c r="F15" s="65" t="s">
        <v>188</v>
      </c>
      <c r="G15" s="63">
        <v>190</v>
      </c>
      <c r="H15" s="24" t="s">
        <v>20</v>
      </c>
      <c r="I15" s="29" t="s">
        <v>19</v>
      </c>
      <c r="J15" s="65" t="s">
        <v>1033</v>
      </c>
      <c r="K15" s="65" t="s">
        <v>1029</v>
      </c>
      <c r="L15" s="63">
        <v>0</v>
      </c>
      <c r="M15" s="63">
        <v>516</v>
      </c>
      <c r="N15" s="65" t="s">
        <v>1026</v>
      </c>
      <c r="O15" s="64">
        <f t="shared" ref="O15:O24" si="0">G15</f>
        <v>190</v>
      </c>
      <c r="P15" s="63">
        <v>576</v>
      </c>
      <c r="Q15" s="65" t="s">
        <v>1026</v>
      </c>
      <c r="R15" s="63">
        <v>0</v>
      </c>
    </row>
    <row r="16" spans="1:29" ht="29.25" customHeight="1" x14ac:dyDescent="0.2">
      <c r="A16" s="66">
        <v>6</v>
      </c>
      <c r="B16" s="63">
        <v>7279</v>
      </c>
      <c r="C16" s="65" t="s">
        <v>903</v>
      </c>
      <c r="D16" s="63">
        <v>810</v>
      </c>
      <c r="E16" s="63" t="s">
        <v>873</v>
      </c>
      <c r="F16" s="65" t="s">
        <v>271</v>
      </c>
      <c r="G16" s="63">
        <v>5950</v>
      </c>
      <c r="H16" s="24" t="s">
        <v>20</v>
      </c>
      <c r="I16" s="29" t="s">
        <v>19</v>
      </c>
      <c r="J16" s="65" t="s">
        <v>1034</v>
      </c>
      <c r="K16" s="65" t="s">
        <v>888</v>
      </c>
      <c r="L16" s="63">
        <v>0</v>
      </c>
      <c r="M16" s="63">
        <v>514</v>
      </c>
      <c r="N16" s="65" t="s">
        <v>1026</v>
      </c>
      <c r="O16" s="64">
        <f t="shared" si="0"/>
        <v>5950</v>
      </c>
      <c r="P16" s="63">
        <v>579</v>
      </c>
      <c r="Q16" s="65" t="s">
        <v>1026</v>
      </c>
      <c r="R16" s="63">
        <v>0</v>
      </c>
    </row>
    <row r="17" spans="1:18" ht="28.5" customHeight="1" x14ac:dyDescent="0.2">
      <c r="A17" s="66">
        <v>7</v>
      </c>
      <c r="B17" s="63">
        <v>7533</v>
      </c>
      <c r="C17" s="65" t="s">
        <v>888</v>
      </c>
      <c r="D17" s="63">
        <v>41700</v>
      </c>
      <c r="E17" s="63" t="s">
        <v>885</v>
      </c>
      <c r="F17" s="65" t="s">
        <v>1035</v>
      </c>
      <c r="G17" s="63">
        <v>1685.04</v>
      </c>
      <c r="H17" s="24" t="s">
        <v>20</v>
      </c>
      <c r="I17" s="29" t="s">
        <v>19</v>
      </c>
      <c r="J17" s="65" t="s">
        <v>1036</v>
      </c>
      <c r="K17" s="65" t="s">
        <v>907</v>
      </c>
      <c r="L17" s="63">
        <v>0</v>
      </c>
      <c r="M17" s="63">
        <v>520</v>
      </c>
      <c r="N17" s="65" t="s">
        <v>1026</v>
      </c>
      <c r="O17" s="64">
        <f t="shared" si="0"/>
        <v>1685.04</v>
      </c>
      <c r="P17" s="63">
        <v>580</v>
      </c>
      <c r="Q17" s="65" t="s">
        <v>1026</v>
      </c>
      <c r="R17" s="63">
        <v>0</v>
      </c>
    </row>
    <row r="18" spans="1:18" ht="26.25" customHeight="1" x14ac:dyDescent="0.2">
      <c r="A18" s="13">
        <v>8</v>
      </c>
      <c r="B18" s="14">
        <v>7118</v>
      </c>
      <c r="C18" s="24" t="s">
        <v>873</v>
      </c>
      <c r="D18" s="14">
        <v>6317655</v>
      </c>
      <c r="E18" s="25" t="s">
        <v>873</v>
      </c>
      <c r="F18" s="24" t="s">
        <v>222</v>
      </c>
      <c r="G18" s="14">
        <v>24613.96</v>
      </c>
      <c r="H18" s="24" t="s">
        <v>20</v>
      </c>
      <c r="I18" s="29" t="s">
        <v>19</v>
      </c>
      <c r="J18" s="24" t="s">
        <v>1037</v>
      </c>
      <c r="K18" s="24" t="s">
        <v>903</v>
      </c>
      <c r="L18" s="63">
        <v>0</v>
      </c>
      <c r="M18" s="14">
        <v>521</v>
      </c>
      <c r="N18" s="24" t="s">
        <v>1026</v>
      </c>
      <c r="O18" s="64">
        <f t="shared" si="0"/>
        <v>24613.96</v>
      </c>
      <c r="P18" s="14">
        <v>581</v>
      </c>
      <c r="Q18" s="24" t="s">
        <v>1026</v>
      </c>
      <c r="R18" s="63">
        <v>0</v>
      </c>
    </row>
    <row r="19" spans="1:18" ht="24" customHeight="1" x14ac:dyDescent="0.2">
      <c r="A19" s="13">
        <v>9</v>
      </c>
      <c r="B19" s="14">
        <v>8502</v>
      </c>
      <c r="C19" s="24" t="s">
        <v>907</v>
      </c>
      <c r="D19" s="14">
        <v>8</v>
      </c>
      <c r="E19" s="25" t="s">
        <v>918</v>
      </c>
      <c r="F19" s="24" t="s">
        <v>1038</v>
      </c>
      <c r="G19" s="14">
        <v>30011.8</v>
      </c>
      <c r="H19" s="24" t="s">
        <v>20</v>
      </c>
      <c r="I19" s="29" t="s">
        <v>19</v>
      </c>
      <c r="J19" s="24" t="s">
        <v>1040</v>
      </c>
      <c r="K19" s="24" t="s">
        <v>976</v>
      </c>
      <c r="L19" s="63">
        <v>0</v>
      </c>
      <c r="M19" s="14">
        <v>518</v>
      </c>
      <c r="N19" s="24" t="s">
        <v>1026</v>
      </c>
      <c r="O19" s="64">
        <f t="shared" si="0"/>
        <v>30011.8</v>
      </c>
      <c r="P19" s="14">
        <v>578</v>
      </c>
      <c r="Q19" s="24" t="s">
        <v>1026</v>
      </c>
      <c r="R19" s="63">
        <v>0</v>
      </c>
    </row>
    <row r="20" spans="1:18" ht="28.5" customHeight="1" x14ac:dyDescent="0.2">
      <c r="A20" s="13">
        <v>10</v>
      </c>
      <c r="B20" s="14">
        <v>9733</v>
      </c>
      <c r="C20" s="24" t="s">
        <v>948</v>
      </c>
      <c r="D20" s="14">
        <v>331</v>
      </c>
      <c r="E20" s="25" t="s">
        <v>948</v>
      </c>
      <c r="F20" s="18" t="s">
        <v>1039</v>
      </c>
      <c r="G20" s="14">
        <v>350</v>
      </c>
      <c r="H20" s="24" t="s">
        <v>20</v>
      </c>
      <c r="I20" s="29" t="s">
        <v>19</v>
      </c>
      <c r="J20" s="24" t="s">
        <v>1041</v>
      </c>
      <c r="K20" s="24" t="s">
        <v>983</v>
      </c>
      <c r="L20" s="63">
        <v>0</v>
      </c>
      <c r="M20" s="14">
        <v>523</v>
      </c>
      <c r="N20" s="24" t="s">
        <v>1026</v>
      </c>
      <c r="O20" s="64">
        <f t="shared" si="0"/>
        <v>350</v>
      </c>
      <c r="P20" s="14">
        <v>583</v>
      </c>
      <c r="Q20" s="24" t="s">
        <v>1026</v>
      </c>
      <c r="R20" s="63">
        <v>0</v>
      </c>
    </row>
    <row r="21" spans="1:18" ht="21" customHeight="1" x14ac:dyDescent="0.2">
      <c r="A21" s="13">
        <v>11</v>
      </c>
      <c r="B21" s="14">
        <v>6924</v>
      </c>
      <c r="C21" s="24" t="s">
        <v>885</v>
      </c>
      <c r="D21" s="14">
        <v>1849</v>
      </c>
      <c r="E21" s="25" t="s">
        <v>921</v>
      </c>
      <c r="F21" s="65" t="s">
        <v>230</v>
      </c>
      <c r="G21" s="14">
        <v>417.69</v>
      </c>
      <c r="H21" s="24" t="s">
        <v>20</v>
      </c>
      <c r="I21" s="29" t="s">
        <v>19</v>
      </c>
      <c r="J21" s="24" t="s">
        <v>1042</v>
      </c>
      <c r="K21" s="24" t="s">
        <v>885</v>
      </c>
      <c r="L21" s="63">
        <v>0</v>
      </c>
      <c r="M21" s="14">
        <v>522</v>
      </c>
      <c r="N21" s="24" t="s">
        <v>1026</v>
      </c>
      <c r="O21" s="64">
        <f t="shared" si="0"/>
        <v>417.69</v>
      </c>
      <c r="P21" s="14">
        <v>582</v>
      </c>
      <c r="Q21" s="24" t="s">
        <v>1026</v>
      </c>
      <c r="R21" s="63">
        <v>0</v>
      </c>
    </row>
    <row r="22" spans="1:18" ht="20.25" customHeight="1" x14ac:dyDescent="0.2">
      <c r="A22" s="13">
        <v>12</v>
      </c>
      <c r="B22" s="14">
        <v>10123</v>
      </c>
      <c r="C22" s="24" t="s">
        <v>976</v>
      </c>
      <c r="D22" s="14">
        <v>1045</v>
      </c>
      <c r="E22" s="25" t="s">
        <v>939</v>
      </c>
      <c r="F22" s="24" t="s">
        <v>1043</v>
      </c>
      <c r="G22" s="14">
        <v>877.43</v>
      </c>
      <c r="H22" s="24" t="s">
        <v>20</v>
      </c>
      <c r="I22" s="29" t="s">
        <v>19</v>
      </c>
      <c r="J22" s="24" t="s">
        <v>1044</v>
      </c>
      <c r="K22" s="24" t="s">
        <v>976</v>
      </c>
      <c r="L22" s="63">
        <v>0</v>
      </c>
      <c r="M22" s="14">
        <v>517</v>
      </c>
      <c r="N22" s="24" t="s">
        <v>1026</v>
      </c>
      <c r="O22" s="64">
        <f t="shared" si="0"/>
        <v>877.43</v>
      </c>
      <c r="P22" s="14">
        <v>577</v>
      </c>
      <c r="Q22" s="24" t="s">
        <v>1026</v>
      </c>
      <c r="R22" s="63">
        <v>0</v>
      </c>
    </row>
    <row r="23" spans="1:18" ht="26.25" customHeight="1" x14ac:dyDescent="0.2">
      <c r="A23" s="13">
        <v>13</v>
      </c>
      <c r="B23" s="14">
        <v>9895</v>
      </c>
      <c r="C23" s="24" t="s">
        <v>969</v>
      </c>
      <c r="D23" s="14">
        <v>207</v>
      </c>
      <c r="E23" s="25" t="s">
        <v>946</v>
      </c>
      <c r="F23" s="24" t="s">
        <v>33</v>
      </c>
      <c r="G23" s="14">
        <v>10329.51</v>
      </c>
      <c r="H23" s="24" t="s">
        <v>20</v>
      </c>
      <c r="I23" s="29" t="s">
        <v>19</v>
      </c>
      <c r="J23" s="24" t="s">
        <v>36</v>
      </c>
      <c r="K23" s="24" t="s">
        <v>999</v>
      </c>
      <c r="L23" s="63">
        <v>0</v>
      </c>
      <c r="M23" s="14">
        <v>515</v>
      </c>
      <c r="N23" s="24" t="s">
        <v>1026</v>
      </c>
      <c r="O23" s="64">
        <f t="shared" si="0"/>
        <v>10329.51</v>
      </c>
      <c r="P23" s="14">
        <v>575</v>
      </c>
      <c r="Q23" s="24" t="s">
        <v>1026</v>
      </c>
      <c r="R23" s="63">
        <v>0</v>
      </c>
    </row>
    <row r="24" spans="1:18" ht="27" customHeight="1" x14ac:dyDescent="0.2">
      <c r="A24" s="13">
        <v>14</v>
      </c>
      <c r="B24" s="14">
        <v>8985</v>
      </c>
      <c r="C24" s="24" t="s">
        <v>926</v>
      </c>
      <c r="D24" s="14">
        <v>185</v>
      </c>
      <c r="E24" s="25" t="s">
        <v>907</v>
      </c>
      <c r="F24" s="24" t="s">
        <v>33</v>
      </c>
      <c r="G24" s="14">
        <v>1039.95</v>
      </c>
      <c r="H24" s="24" t="s">
        <v>20</v>
      </c>
      <c r="I24" s="29" t="s">
        <v>19</v>
      </c>
      <c r="J24" s="24" t="s">
        <v>1045</v>
      </c>
      <c r="K24" s="24" t="s">
        <v>931</v>
      </c>
      <c r="L24" s="63">
        <v>0</v>
      </c>
      <c r="M24" s="14">
        <v>514</v>
      </c>
      <c r="N24" s="24" t="s">
        <v>1026</v>
      </c>
      <c r="O24" s="14">
        <f t="shared" si="0"/>
        <v>1039.95</v>
      </c>
      <c r="P24" s="14">
        <v>575</v>
      </c>
      <c r="Q24" s="24" t="s">
        <v>1026</v>
      </c>
      <c r="R24" s="63">
        <v>0</v>
      </c>
    </row>
  </sheetData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400-000000000000}">
  <dimension ref="A2:AC30"/>
  <sheetViews>
    <sheetView topLeftCell="A9" workbookViewId="0">
      <selection activeCell="J34" sqref="J34"/>
    </sheetView>
  </sheetViews>
  <sheetFormatPr defaultRowHeight="12.75" x14ac:dyDescent="0.2"/>
  <cols>
    <col min="1" max="1" width="7.140625" style="10" customWidth="1"/>
    <col min="2" max="2" width="10.7109375" style="6" customWidth="1"/>
    <col min="3" max="3" width="12.42578125" style="6" customWidth="1"/>
    <col min="4" max="4" width="15.5703125" style="6" customWidth="1"/>
    <col min="5" max="5" width="14.28515625" style="6" customWidth="1"/>
    <col min="6" max="6" width="20.140625" style="6" customWidth="1"/>
    <col min="7" max="7" width="12.42578125" style="6" customWidth="1"/>
    <col min="8" max="8" width="9.42578125" style="6" customWidth="1"/>
    <col min="9" max="9" width="16.85546875" style="6" customWidth="1"/>
    <col min="10" max="10" width="35" style="6" customWidth="1"/>
    <col min="11" max="11" width="13.28515625" style="6" customWidth="1"/>
    <col min="12" max="13" width="9.28515625" style="6" customWidth="1"/>
    <col min="14" max="14" width="10.42578125" style="6" customWidth="1"/>
    <col min="15" max="15" width="11.85546875" style="6" customWidth="1"/>
    <col min="16" max="16" width="9.85546875" style="6" customWidth="1"/>
    <col min="17" max="17" width="12.42578125" style="6" customWidth="1"/>
    <col min="18" max="18" width="7.8554687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/>
      <c r="C9" s="11"/>
      <c r="D9" s="11"/>
      <c r="E9" s="7"/>
      <c r="F9" s="7"/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33" customHeight="1" x14ac:dyDescent="0.2">
      <c r="A10" s="7">
        <v>1</v>
      </c>
      <c r="B10" s="18">
        <v>8153</v>
      </c>
      <c r="C10" s="19" t="s">
        <v>893</v>
      </c>
      <c r="D10" s="18">
        <v>153992</v>
      </c>
      <c r="E10" s="19" t="s">
        <v>888</v>
      </c>
      <c r="F10" s="29" t="s">
        <v>656</v>
      </c>
      <c r="G10" s="54">
        <v>4391.58</v>
      </c>
      <c r="H10" s="29" t="s">
        <v>89</v>
      </c>
      <c r="I10" s="29" t="s">
        <v>19</v>
      </c>
      <c r="J10" s="24" t="s">
        <v>1048</v>
      </c>
      <c r="K10" s="56" t="s">
        <v>946</v>
      </c>
      <c r="L10" s="32">
        <v>0</v>
      </c>
      <c r="M10" s="32">
        <v>357</v>
      </c>
      <c r="N10" s="56" t="s">
        <v>946</v>
      </c>
      <c r="O10" s="57">
        <f t="shared" ref="O10:O30" si="0">G10</f>
        <v>4391.58</v>
      </c>
      <c r="P10" s="58">
        <v>590</v>
      </c>
      <c r="Q10" s="18" t="s">
        <v>1046</v>
      </c>
      <c r="R10" s="21">
        <v>0</v>
      </c>
      <c r="S10" s="2"/>
    </row>
    <row r="11" spans="1:29" ht="4.5" hidden="1" customHeight="1" x14ac:dyDescent="0.2">
      <c r="A11" s="7"/>
      <c r="B11" s="14"/>
      <c r="C11" s="15"/>
      <c r="D11" s="15"/>
      <c r="E11" s="15"/>
      <c r="F11" s="29"/>
      <c r="G11" s="16"/>
      <c r="H11" s="29" t="s">
        <v>20</v>
      </c>
      <c r="I11" s="29" t="s">
        <v>19</v>
      </c>
      <c r="J11" s="11"/>
      <c r="K11" s="15"/>
      <c r="L11" s="21"/>
      <c r="M11" s="14"/>
      <c r="N11" s="15"/>
      <c r="O11" s="57">
        <f t="shared" si="0"/>
        <v>0</v>
      </c>
      <c r="P11" s="14"/>
      <c r="Q11" s="18"/>
      <c r="R11" s="21">
        <v>0</v>
      </c>
    </row>
    <row r="12" spans="1:29" ht="28.5" customHeight="1" x14ac:dyDescent="0.2">
      <c r="A12" s="13">
        <v>2</v>
      </c>
      <c r="B12" s="14">
        <v>10691</v>
      </c>
      <c r="C12" s="24" t="s">
        <v>979</v>
      </c>
      <c r="D12" s="14">
        <v>1251</v>
      </c>
      <c r="E12" s="24" t="s">
        <v>885</v>
      </c>
      <c r="F12" s="30" t="s">
        <v>248</v>
      </c>
      <c r="G12" s="14">
        <v>357</v>
      </c>
      <c r="H12" s="29" t="s">
        <v>20</v>
      </c>
      <c r="I12" s="29" t="s">
        <v>19</v>
      </c>
      <c r="J12" s="18" t="s">
        <v>1047</v>
      </c>
      <c r="K12" s="24" t="s">
        <v>979</v>
      </c>
      <c r="L12" s="14">
        <v>0</v>
      </c>
      <c r="M12" s="14">
        <v>534</v>
      </c>
      <c r="N12" s="25" t="s">
        <v>1026</v>
      </c>
      <c r="O12" s="57">
        <f t="shared" si="0"/>
        <v>357</v>
      </c>
      <c r="P12" s="14">
        <v>592</v>
      </c>
      <c r="Q12" s="24" t="s">
        <v>1046</v>
      </c>
      <c r="R12" s="14">
        <v>0</v>
      </c>
    </row>
    <row r="13" spans="1:29" ht="27.75" customHeight="1" x14ac:dyDescent="0.2">
      <c r="A13" s="13">
        <v>3</v>
      </c>
      <c r="B13" s="14">
        <v>10689</v>
      </c>
      <c r="C13" s="24" t="s">
        <v>979</v>
      </c>
      <c r="D13" s="14">
        <v>1272</v>
      </c>
      <c r="E13" s="24" t="s">
        <v>885</v>
      </c>
      <c r="F13" s="30" t="s">
        <v>248</v>
      </c>
      <c r="G13" s="14">
        <v>209.82</v>
      </c>
      <c r="H13" s="24" t="s">
        <v>20</v>
      </c>
      <c r="I13" s="29" t="s">
        <v>19</v>
      </c>
      <c r="J13" s="24" t="s">
        <v>492</v>
      </c>
      <c r="K13" s="24" t="s">
        <v>979</v>
      </c>
      <c r="L13" s="14">
        <v>0</v>
      </c>
      <c r="M13" s="14">
        <v>535</v>
      </c>
      <c r="N13" s="25" t="s">
        <v>1026</v>
      </c>
      <c r="O13" s="57">
        <f t="shared" si="0"/>
        <v>209.82</v>
      </c>
      <c r="P13" s="14">
        <v>592</v>
      </c>
      <c r="Q13" s="24" t="s">
        <v>1046</v>
      </c>
      <c r="R13" s="14">
        <v>0</v>
      </c>
    </row>
    <row r="14" spans="1:29" ht="21.75" customHeight="1" x14ac:dyDescent="0.2">
      <c r="A14" s="13">
        <v>4</v>
      </c>
      <c r="B14" s="14">
        <v>8554</v>
      </c>
      <c r="C14" s="25" t="s">
        <v>907</v>
      </c>
      <c r="D14" s="14">
        <v>14798</v>
      </c>
      <c r="E14" s="24" t="s">
        <v>893</v>
      </c>
      <c r="F14" s="30" t="s">
        <v>364</v>
      </c>
      <c r="G14" s="14">
        <v>2675.36</v>
      </c>
      <c r="H14" s="24" t="s">
        <v>20</v>
      </c>
      <c r="I14" s="29" t="s">
        <v>19</v>
      </c>
      <c r="J14" s="24" t="s">
        <v>1049</v>
      </c>
      <c r="K14" s="24" t="s">
        <v>939</v>
      </c>
      <c r="L14" s="14">
        <v>0</v>
      </c>
      <c r="M14" s="14">
        <v>539</v>
      </c>
      <c r="N14" s="25" t="s">
        <v>1026</v>
      </c>
      <c r="O14" s="57">
        <f t="shared" si="0"/>
        <v>2675.36</v>
      </c>
      <c r="P14" s="14">
        <v>591</v>
      </c>
      <c r="Q14" s="24" t="s">
        <v>1046</v>
      </c>
      <c r="R14" s="14">
        <v>0</v>
      </c>
    </row>
    <row r="15" spans="1:29" ht="26.25" customHeight="1" x14ac:dyDescent="0.2">
      <c r="A15" s="13">
        <v>5</v>
      </c>
      <c r="B15" s="14">
        <v>7031</v>
      </c>
      <c r="C15" s="25" t="s">
        <v>885</v>
      </c>
      <c r="D15" s="14">
        <v>41748</v>
      </c>
      <c r="E15" s="24" t="s">
        <v>885</v>
      </c>
      <c r="F15" s="29" t="s">
        <v>225</v>
      </c>
      <c r="G15" s="14">
        <v>589.04999999999995</v>
      </c>
      <c r="H15" s="24" t="s">
        <v>20</v>
      </c>
      <c r="I15" s="29" t="s">
        <v>19</v>
      </c>
      <c r="J15" s="24" t="s">
        <v>1050</v>
      </c>
      <c r="K15" s="24" t="s">
        <v>873</v>
      </c>
      <c r="L15" s="14">
        <v>0</v>
      </c>
      <c r="M15" s="14">
        <v>541</v>
      </c>
      <c r="N15" s="25" t="s">
        <v>1026</v>
      </c>
      <c r="O15" s="57">
        <f t="shared" si="0"/>
        <v>589.04999999999995</v>
      </c>
      <c r="P15" s="14">
        <v>589</v>
      </c>
      <c r="Q15" s="24" t="s">
        <v>1046</v>
      </c>
      <c r="R15" s="14">
        <v>0</v>
      </c>
    </row>
    <row r="16" spans="1:29" ht="26.25" customHeight="1" x14ac:dyDescent="0.2">
      <c r="A16" s="13">
        <v>6</v>
      </c>
      <c r="B16" s="14">
        <v>7063</v>
      </c>
      <c r="C16" s="25" t="s">
        <v>873</v>
      </c>
      <c r="D16" s="14">
        <v>1542</v>
      </c>
      <c r="E16" s="24" t="s">
        <v>885</v>
      </c>
      <c r="F16" s="30" t="s">
        <v>875</v>
      </c>
      <c r="G16" s="14">
        <v>3094</v>
      </c>
      <c r="H16" s="24" t="s">
        <v>20</v>
      </c>
      <c r="I16" s="29" t="s">
        <v>19</v>
      </c>
      <c r="J16" s="24" t="s">
        <v>1051</v>
      </c>
      <c r="K16" s="24" t="s">
        <v>1029</v>
      </c>
      <c r="L16" s="14">
        <v>0</v>
      </c>
      <c r="M16" s="14">
        <v>540</v>
      </c>
      <c r="N16" s="25" t="s">
        <v>1026</v>
      </c>
      <c r="O16" s="57">
        <f t="shared" si="0"/>
        <v>3094</v>
      </c>
      <c r="P16" s="14">
        <v>588</v>
      </c>
      <c r="Q16" s="24" t="s">
        <v>1046</v>
      </c>
      <c r="R16" s="14">
        <v>0</v>
      </c>
    </row>
    <row r="17" spans="1:18" ht="23.25" customHeight="1" x14ac:dyDescent="0.2">
      <c r="A17" s="13">
        <v>7</v>
      </c>
      <c r="B17" s="14">
        <v>7463</v>
      </c>
      <c r="C17" s="25" t="s">
        <v>888</v>
      </c>
      <c r="D17" s="14">
        <v>3369</v>
      </c>
      <c r="E17" s="24" t="s">
        <v>885</v>
      </c>
      <c r="F17" s="30" t="s">
        <v>251</v>
      </c>
      <c r="G17" s="14">
        <v>301.61</v>
      </c>
      <c r="H17" s="24" t="s">
        <v>20</v>
      </c>
      <c r="I17" s="29" t="s">
        <v>19</v>
      </c>
      <c r="J17" s="24" t="s">
        <v>1052</v>
      </c>
      <c r="K17" s="24" t="s">
        <v>907</v>
      </c>
      <c r="L17" s="14">
        <v>0</v>
      </c>
      <c r="M17" s="14">
        <v>542</v>
      </c>
      <c r="N17" s="25" t="s">
        <v>1026</v>
      </c>
      <c r="O17" s="57">
        <f t="shared" si="0"/>
        <v>301.61</v>
      </c>
      <c r="P17" s="14">
        <v>587</v>
      </c>
      <c r="Q17" s="24" t="s">
        <v>1046</v>
      </c>
      <c r="R17" s="14">
        <v>0</v>
      </c>
    </row>
    <row r="18" spans="1:18" ht="22.5" customHeight="1" x14ac:dyDescent="0.2">
      <c r="A18" s="13">
        <v>8</v>
      </c>
      <c r="B18" s="14">
        <v>8373</v>
      </c>
      <c r="C18" s="25" t="s">
        <v>931</v>
      </c>
      <c r="D18" s="14">
        <v>5951180</v>
      </c>
      <c r="E18" s="24" t="s">
        <v>893</v>
      </c>
      <c r="F18" s="30" t="s">
        <v>265</v>
      </c>
      <c r="G18" s="14">
        <v>2508.75</v>
      </c>
      <c r="H18" s="24" t="s">
        <v>20</v>
      </c>
      <c r="I18" s="29" t="s">
        <v>19</v>
      </c>
      <c r="J18" s="24" t="s">
        <v>349</v>
      </c>
      <c r="K18" s="24" t="s">
        <v>931</v>
      </c>
      <c r="L18" s="14">
        <v>0</v>
      </c>
      <c r="M18" s="14">
        <v>586</v>
      </c>
      <c r="N18" s="25" t="s">
        <v>1046</v>
      </c>
      <c r="O18" s="57">
        <f t="shared" si="0"/>
        <v>2508.75</v>
      </c>
      <c r="P18" s="14">
        <v>586</v>
      </c>
      <c r="Q18" s="24" t="s">
        <v>1046</v>
      </c>
      <c r="R18" s="14">
        <v>0</v>
      </c>
    </row>
    <row r="19" spans="1:18" ht="23.25" customHeight="1" x14ac:dyDescent="0.2">
      <c r="A19" s="13">
        <v>9</v>
      </c>
      <c r="B19" s="14">
        <v>7888</v>
      </c>
      <c r="C19" s="25" t="s">
        <v>907</v>
      </c>
      <c r="D19" s="14">
        <v>129953</v>
      </c>
      <c r="E19" s="24" t="s">
        <v>888</v>
      </c>
      <c r="F19" s="30" t="s">
        <v>148</v>
      </c>
      <c r="G19" s="14">
        <v>6270.37</v>
      </c>
      <c r="H19" s="24" t="s">
        <v>20</v>
      </c>
      <c r="I19" s="29" t="s">
        <v>19</v>
      </c>
      <c r="J19" s="24" t="s">
        <v>1053</v>
      </c>
      <c r="K19" s="24" t="s">
        <v>893</v>
      </c>
      <c r="L19" s="14">
        <v>0</v>
      </c>
      <c r="M19" s="14">
        <v>546</v>
      </c>
      <c r="N19" s="25" t="s">
        <v>1026</v>
      </c>
      <c r="O19" s="57">
        <f t="shared" si="0"/>
        <v>6270.37</v>
      </c>
      <c r="P19" s="14">
        <v>585</v>
      </c>
      <c r="Q19" s="24" t="s">
        <v>1046</v>
      </c>
      <c r="R19" s="14">
        <v>0</v>
      </c>
    </row>
    <row r="20" spans="1:18" ht="21.75" customHeight="1" x14ac:dyDescent="0.2">
      <c r="A20" s="13">
        <v>10</v>
      </c>
      <c r="B20" s="14">
        <v>5627</v>
      </c>
      <c r="C20" s="25" t="s">
        <v>949</v>
      </c>
      <c r="D20" s="14">
        <v>9155021781</v>
      </c>
      <c r="E20" s="24" t="s">
        <v>949</v>
      </c>
      <c r="F20" s="30" t="s">
        <v>217</v>
      </c>
      <c r="G20" s="14">
        <v>7580.37</v>
      </c>
      <c r="H20" s="24" t="s">
        <v>20</v>
      </c>
      <c r="I20" s="29" t="s">
        <v>19</v>
      </c>
      <c r="J20" s="24" t="s">
        <v>1054</v>
      </c>
      <c r="K20" s="24" t="s">
        <v>1046</v>
      </c>
      <c r="L20" s="14">
        <v>0</v>
      </c>
      <c r="M20" s="14">
        <v>554</v>
      </c>
      <c r="N20" s="25" t="s">
        <v>1046</v>
      </c>
      <c r="O20" s="57">
        <f t="shared" si="0"/>
        <v>7580.37</v>
      </c>
      <c r="P20" s="14">
        <v>594</v>
      </c>
      <c r="Q20" s="24" t="s">
        <v>1046</v>
      </c>
      <c r="R20" s="14">
        <v>0</v>
      </c>
    </row>
    <row r="21" spans="1:18" ht="21.75" customHeight="1" x14ac:dyDescent="0.2">
      <c r="A21" s="13">
        <v>11</v>
      </c>
      <c r="B21" s="14">
        <v>5639</v>
      </c>
      <c r="C21" s="25" t="s">
        <v>949</v>
      </c>
      <c r="D21" s="14">
        <v>9155021794</v>
      </c>
      <c r="E21" s="24" t="s">
        <v>949</v>
      </c>
      <c r="F21" s="30" t="s">
        <v>217</v>
      </c>
      <c r="G21" s="14">
        <v>6209.94</v>
      </c>
      <c r="H21" s="24" t="s">
        <v>20</v>
      </c>
      <c r="I21" s="29" t="s">
        <v>19</v>
      </c>
      <c r="J21" s="24" t="s">
        <v>1054</v>
      </c>
      <c r="K21" s="24" t="s">
        <v>1046</v>
      </c>
      <c r="L21" s="14">
        <v>0</v>
      </c>
      <c r="M21" s="14">
        <v>553</v>
      </c>
      <c r="N21" s="25" t="s">
        <v>1046</v>
      </c>
      <c r="O21" s="57">
        <f t="shared" si="0"/>
        <v>6209.94</v>
      </c>
      <c r="P21" s="14">
        <v>594</v>
      </c>
      <c r="Q21" s="24" t="s">
        <v>1046</v>
      </c>
      <c r="R21" s="14">
        <v>0</v>
      </c>
    </row>
    <row r="22" spans="1:18" ht="21.75" customHeight="1" x14ac:dyDescent="0.2">
      <c r="A22" s="13">
        <v>12</v>
      </c>
      <c r="B22" s="14">
        <v>7881</v>
      </c>
      <c r="C22" s="25" t="s">
        <v>893</v>
      </c>
      <c r="D22" s="14">
        <v>26847</v>
      </c>
      <c r="E22" s="24" t="s">
        <v>903</v>
      </c>
      <c r="F22" s="24" t="s">
        <v>87</v>
      </c>
      <c r="G22" s="14">
        <v>3714.74</v>
      </c>
      <c r="H22" s="24" t="s">
        <v>20</v>
      </c>
      <c r="I22" s="29" t="s">
        <v>19</v>
      </c>
      <c r="J22" s="24" t="s">
        <v>1060</v>
      </c>
      <c r="K22" s="24" t="s">
        <v>893</v>
      </c>
      <c r="L22" s="14">
        <v>0</v>
      </c>
      <c r="M22" s="14">
        <v>545</v>
      </c>
      <c r="N22" s="25" t="s">
        <v>1026</v>
      </c>
      <c r="O22" s="57">
        <f t="shared" si="0"/>
        <v>3714.74</v>
      </c>
      <c r="P22" s="14">
        <v>584</v>
      </c>
      <c r="Q22" s="24" t="s">
        <v>1046</v>
      </c>
      <c r="R22" s="14">
        <v>0</v>
      </c>
    </row>
    <row r="23" spans="1:18" ht="26.25" customHeight="1" x14ac:dyDescent="0.2">
      <c r="A23" s="13">
        <v>13</v>
      </c>
      <c r="B23" s="67">
        <v>7878</v>
      </c>
      <c r="C23" s="25" t="s">
        <v>893</v>
      </c>
      <c r="D23" s="14">
        <v>26829</v>
      </c>
      <c r="E23" s="24" t="s">
        <v>873</v>
      </c>
      <c r="F23" s="24" t="s">
        <v>87</v>
      </c>
      <c r="G23" s="14">
        <v>1845</v>
      </c>
      <c r="H23" s="24" t="s">
        <v>20</v>
      </c>
      <c r="I23" s="29" t="s">
        <v>19</v>
      </c>
      <c r="J23" s="24" t="s">
        <v>1061</v>
      </c>
      <c r="K23" s="24" t="s">
        <v>893</v>
      </c>
      <c r="L23" s="14">
        <v>0</v>
      </c>
      <c r="M23" s="14">
        <v>548</v>
      </c>
      <c r="N23" s="25" t="s">
        <v>1026</v>
      </c>
      <c r="O23" s="57">
        <f t="shared" si="0"/>
        <v>1845</v>
      </c>
      <c r="P23" s="14">
        <v>584</v>
      </c>
      <c r="Q23" s="24" t="s">
        <v>1046</v>
      </c>
      <c r="R23" s="14">
        <v>0</v>
      </c>
    </row>
    <row r="24" spans="1:18" ht="18.75" customHeight="1" x14ac:dyDescent="0.2">
      <c r="A24" s="13">
        <v>14</v>
      </c>
      <c r="B24" s="14">
        <v>7880</v>
      </c>
      <c r="C24" s="25" t="s">
        <v>893</v>
      </c>
      <c r="D24" s="14">
        <v>26823</v>
      </c>
      <c r="E24" s="24" t="s">
        <v>873</v>
      </c>
      <c r="F24" s="24" t="s">
        <v>87</v>
      </c>
      <c r="G24" s="14">
        <v>934.8</v>
      </c>
      <c r="H24" s="24" t="s">
        <v>20</v>
      </c>
      <c r="I24" s="29" t="s">
        <v>19</v>
      </c>
      <c r="J24" s="24" t="s">
        <v>1062</v>
      </c>
      <c r="K24" s="24" t="s">
        <v>893</v>
      </c>
      <c r="L24" s="14">
        <v>0</v>
      </c>
      <c r="M24" s="14">
        <v>547</v>
      </c>
      <c r="N24" s="25" t="s">
        <v>1026</v>
      </c>
      <c r="O24" s="57">
        <f t="shared" si="0"/>
        <v>934.8</v>
      </c>
      <c r="P24" s="14">
        <v>584</v>
      </c>
      <c r="Q24" s="24" t="s">
        <v>1046</v>
      </c>
      <c r="R24" s="14">
        <v>0</v>
      </c>
    </row>
    <row r="25" spans="1:18" ht="18.75" customHeight="1" x14ac:dyDescent="0.2">
      <c r="A25" s="13">
        <v>15</v>
      </c>
      <c r="B25" s="14">
        <v>10479</v>
      </c>
      <c r="C25" s="25" t="s">
        <v>985</v>
      </c>
      <c r="D25" s="14">
        <v>26896</v>
      </c>
      <c r="E25" s="24" t="s">
        <v>969</v>
      </c>
      <c r="F25" s="24" t="s">
        <v>87</v>
      </c>
      <c r="G25" s="14">
        <v>1441.27</v>
      </c>
      <c r="H25" s="24" t="s">
        <v>20</v>
      </c>
      <c r="I25" s="29" t="s">
        <v>19</v>
      </c>
      <c r="J25" s="24" t="s">
        <v>1063</v>
      </c>
      <c r="K25" s="24" t="s">
        <v>985</v>
      </c>
      <c r="L25" s="14">
        <v>0</v>
      </c>
      <c r="M25" s="14">
        <v>544</v>
      </c>
      <c r="N25" s="25" t="s">
        <v>1026</v>
      </c>
      <c r="O25" s="57">
        <f t="shared" si="0"/>
        <v>1441.27</v>
      </c>
      <c r="P25" s="14">
        <v>584</v>
      </c>
      <c r="Q25" s="24" t="s">
        <v>1046</v>
      </c>
      <c r="R25" s="14">
        <v>0</v>
      </c>
    </row>
    <row r="26" spans="1:18" ht="18" customHeight="1" x14ac:dyDescent="0.2">
      <c r="A26" s="13">
        <v>16</v>
      </c>
      <c r="B26" s="14">
        <v>5802</v>
      </c>
      <c r="C26" s="25" t="s">
        <v>853</v>
      </c>
      <c r="D26" s="14">
        <v>4968712</v>
      </c>
      <c r="E26" s="24" t="s">
        <v>949</v>
      </c>
      <c r="F26" s="24" t="s">
        <v>35</v>
      </c>
      <c r="G26" s="14">
        <v>2856.71</v>
      </c>
      <c r="H26" s="24" t="s">
        <v>20</v>
      </c>
      <c r="I26" s="29" t="s">
        <v>19</v>
      </c>
      <c r="J26" s="24" t="s">
        <v>1058</v>
      </c>
      <c r="K26" s="24" t="s">
        <v>1029</v>
      </c>
      <c r="L26" s="14">
        <v>0</v>
      </c>
      <c r="M26" s="14">
        <v>551</v>
      </c>
      <c r="N26" s="25" t="s">
        <v>1026</v>
      </c>
      <c r="O26" s="57">
        <f t="shared" si="0"/>
        <v>2856.71</v>
      </c>
      <c r="P26" s="14">
        <v>593</v>
      </c>
      <c r="Q26" s="24" t="s">
        <v>1046</v>
      </c>
      <c r="R26" s="14">
        <v>0</v>
      </c>
    </row>
    <row r="27" spans="1:18" ht="18.75" customHeight="1" x14ac:dyDescent="0.2">
      <c r="A27" s="13">
        <v>17</v>
      </c>
      <c r="B27" s="14">
        <v>8848</v>
      </c>
      <c r="C27" s="25" t="s">
        <v>926</v>
      </c>
      <c r="D27" s="14">
        <v>7779857</v>
      </c>
      <c r="E27" s="24" t="s">
        <v>918</v>
      </c>
      <c r="F27" s="24" t="s">
        <v>35</v>
      </c>
      <c r="G27" s="14">
        <v>-974.56</v>
      </c>
      <c r="H27" s="24" t="s">
        <v>20</v>
      </c>
      <c r="I27" s="29" t="s">
        <v>19</v>
      </c>
      <c r="J27" s="24" t="s">
        <v>1059</v>
      </c>
      <c r="K27" s="24" t="s">
        <v>1029</v>
      </c>
      <c r="L27" s="14">
        <v>0</v>
      </c>
      <c r="M27" s="14">
        <v>552</v>
      </c>
      <c r="N27" s="25" t="s">
        <v>1026</v>
      </c>
      <c r="O27" s="57">
        <f t="shared" si="0"/>
        <v>-974.56</v>
      </c>
      <c r="P27" s="14">
        <v>593</v>
      </c>
      <c r="Q27" s="24" t="s">
        <v>1046</v>
      </c>
      <c r="R27" s="14">
        <v>0</v>
      </c>
    </row>
    <row r="28" spans="1:18" ht="24" customHeight="1" x14ac:dyDescent="0.2">
      <c r="A28" s="13">
        <v>18</v>
      </c>
      <c r="B28" s="14">
        <v>7445</v>
      </c>
      <c r="C28" s="25" t="s">
        <v>888</v>
      </c>
      <c r="D28" s="14">
        <v>71408</v>
      </c>
      <c r="E28" s="24" t="s">
        <v>873</v>
      </c>
      <c r="F28" s="24" t="s">
        <v>35</v>
      </c>
      <c r="G28" s="14">
        <v>2909.74</v>
      </c>
      <c r="H28" s="24" t="s">
        <v>20</v>
      </c>
      <c r="I28" s="29" t="s">
        <v>19</v>
      </c>
      <c r="J28" s="24" t="s">
        <v>1057</v>
      </c>
      <c r="K28" s="24" t="s">
        <v>893</v>
      </c>
      <c r="L28" s="14">
        <v>0</v>
      </c>
      <c r="M28" s="14">
        <v>549</v>
      </c>
      <c r="N28" s="25" t="s">
        <v>1026</v>
      </c>
      <c r="O28" s="57">
        <f t="shared" si="0"/>
        <v>2909.74</v>
      </c>
      <c r="P28" s="14">
        <v>602</v>
      </c>
      <c r="Q28" s="24" t="s">
        <v>1046</v>
      </c>
      <c r="R28" s="14">
        <v>0</v>
      </c>
    </row>
    <row r="29" spans="1:18" ht="25.5" customHeight="1" x14ac:dyDescent="0.2">
      <c r="A29" s="13">
        <v>18</v>
      </c>
      <c r="B29" s="14">
        <v>7464</v>
      </c>
      <c r="C29" s="25" t="s">
        <v>888</v>
      </c>
      <c r="D29" s="14">
        <v>4177</v>
      </c>
      <c r="E29" s="24" t="s">
        <v>885</v>
      </c>
      <c r="F29" s="24" t="s">
        <v>1055</v>
      </c>
      <c r="G29" s="14">
        <v>1065.94</v>
      </c>
      <c r="H29" s="24" t="s">
        <v>20</v>
      </c>
      <c r="I29" s="29" t="s">
        <v>19</v>
      </c>
      <c r="J29" s="24" t="s">
        <v>1044</v>
      </c>
      <c r="K29" s="24" t="s">
        <v>906</v>
      </c>
      <c r="L29" s="14">
        <v>0</v>
      </c>
      <c r="M29" s="14">
        <v>555</v>
      </c>
      <c r="N29" s="25" t="s">
        <v>1046</v>
      </c>
      <c r="O29" s="57">
        <f t="shared" si="0"/>
        <v>1065.94</v>
      </c>
      <c r="P29" s="14">
        <v>597</v>
      </c>
      <c r="Q29" s="24" t="s">
        <v>1046</v>
      </c>
      <c r="R29" s="14">
        <v>0</v>
      </c>
    </row>
    <row r="30" spans="1:18" ht="32.25" customHeight="1" x14ac:dyDescent="0.2">
      <c r="A30" s="13">
        <v>19</v>
      </c>
      <c r="B30" s="14">
        <v>7433</v>
      </c>
      <c r="C30" s="25" t="s">
        <v>888</v>
      </c>
      <c r="D30" s="14">
        <v>6877</v>
      </c>
      <c r="E30" s="24" t="s">
        <v>885</v>
      </c>
      <c r="F30" s="18" t="s">
        <v>1056</v>
      </c>
      <c r="G30" s="14">
        <v>2633.86</v>
      </c>
      <c r="H30" s="24" t="s">
        <v>20</v>
      </c>
      <c r="I30" s="29" t="s">
        <v>19</v>
      </c>
      <c r="J30" s="24" t="s">
        <v>1044</v>
      </c>
      <c r="K30" s="24" t="s">
        <v>906</v>
      </c>
      <c r="L30" s="14">
        <v>0</v>
      </c>
      <c r="M30" s="14">
        <v>556</v>
      </c>
      <c r="N30" s="25" t="s">
        <v>1046</v>
      </c>
      <c r="O30" s="57">
        <f t="shared" si="0"/>
        <v>2633.86</v>
      </c>
      <c r="P30" s="14">
        <v>598</v>
      </c>
      <c r="Q30" s="24" t="s">
        <v>1046</v>
      </c>
      <c r="R30" s="14">
        <v>0</v>
      </c>
    </row>
  </sheetData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500-000000000000}">
  <dimension ref="A2:AC15"/>
  <sheetViews>
    <sheetView topLeftCell="A4" workbookViewId="0">
      <selection activeCell="D18" sqref="D18"/>
    </sheetView>
  </sheetViews>
  <sheetFormatPr defaultRowHeight="12.75" x14ac:dyDescent="0.2"/>
  <cols>
    <col min="1" max="1" width="7.140625" style="10" customWidth="1"/>
    <col min="2" max="2" width="10.7109375" style="6" customWidth="1"/>
    <col min="3" max="3" width="12.42578125" style="6" customWidth="1"/>
    <col min="4" max="4" width="13.28515625" style="6" customWidth="1"/>
    <col min="5" max="5" width="14.28515625" style="6" customWidth="1"/>
    <col min="6" max="6" width="20.140625" style="6" customWidth="1"/>
    <col min="7" max="7" width="12.42578125" style="6" customWidth="1"/>
    <col min="8" max="8" width="9.42578125" style="6" customWidth="1"/>
    <col min="9" max="9" width="16.85546875" style="6" customWidth="1"/>
    <col min="10" max="10" width="33.28515625" style="6" customWidth="1"/>
    <col min="11" max="11" width="13.28515625" style="6" customWidth="1"/>
    <col min="12" max="13" width="9.28515625" style="6" customWidth="1"/>
    <col min="14" max="14" width="10.42578125" style="6" customWidth="1"/>
    <col min="15" max="15" width="11.85546875" style="6" customWidth="1"/>
    <col min="16" max="16" width="9.85546875" style="6" customWidth="1"/>
    <col min="17" max="17" width="12.42578125" style="6" customWidth="1"/>
    <col min="18" max="18" width="7.8554687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4" customHeight="1" x14ac:dyDescent="0.2">
      <c r="A10" s="7">
        <v>1</v>
      </c>
      <c r="B10" s="11">
        <v>7621</v>
      </c>
      <c r="C10" s="11" t="s">
        <v>906</v>
      </c>
      <c r="D10" s="11">
        <v>10951558</v>
      </c>
      <c r="E10" s="19" t="s">
        <v>906</v>
      </c>
      <c r="F10" s="29" t="s">
        <v>623</v>
      </c>
      <c r="G10" s="54">
        <v>531.48</v>
      </c>
      <c r="H10" s="29" t="s">
        <v>20</v>
      </c>
      <c r="I10" s="29" t="s">
        <v>19</v>
      </c>
      <c r="J10" s="55" t="s">
        <v>1065</v>
      </c>
      <c r="K10" s="56" t="s">
        <v>907</v>
      </c>
      <c r="L10" s="32">
        <v>0</v>
      </c>
      <c r="M10" s="32">
        <v>533</v>
      </c>
      <c r="N10" s="56" t="s">
        <v>1026</v>
      </c>
      <c r="O10" s="57">
        <f t="shared" ref="O10:O15" si="0">G10</f>
        <v>531.48</v>
      </c>
      <c r="P10" s="58">
        <v>603</v>
      </c>
      <c r="Q10" s="18" t="s">
        <v>1064</v>
      </c>
      <c r="R10" s="21">
        <v>0</v>
      </c>
      <c r="S10" s="2"/>
    </row>
    <row r="11" spans="1:29" ht="4.5" hidden="1" customHeight="1" x14ac:dyDescent="0.2">
      <c r="A11" s="7"/>
      <c r="B11" s="14"/>
      <c r="C11" s="15"/>
      <c r="D11" s="15"/>
      <c r="E11" s="15"/>
      <c r="F11" s="29"/>
      <c r="G11" s="16"/>
      <c r="H11" s="29" t="s">
        <v>20</v>
      </c>
      <c r="I11" s="29" t="s">
        <v>19</v>
      </c>
      <c r="J11" s="11"/>
      <c r="K11" s="15"/>
      <c r="L11" s="21"/>
      <c r="M11" s="14"/>
      <c r="N11" s="15"/>
      <c r="O11" s="57">
        <f t="shared" si="0"/>
        <v>0</v>
      </c>
      <c r="P11" s="14"/>
      <c r="Q11" s="18"/>
      <c r="R11" s="21">
        <v>0</v>
      </c>
    </row>
    <row r="12" spans="1:29" ht="30" customHeight="1" x14ac:dyDescent="0.2">
      <c r="A12" s="13">
        <v>2</v>
      </c>
      <c r="B12" s="14">
        <v>1131</v>
      </c>
      <c r="C12" s="24" t="s">
        <v>1006</v>
      </c>
      <c r="D12" s="14">
        <v>40144</v>
      </c>
      <c r="E12" s="24" t="s">
        <v>1029</v>
      </c>
      <c r="F12" s="24" t="s">
        <v>1067</v>
      </c>
      <c r="G12" s="14">
        <v>1319</v>
      </c>
      <c r="H12" s="29" t="s">
        <v>20</v>
      </c>
      <c r="I12" s="29" t="s">
        <v>19</v>
      </c>
      <c r="J12" s="18" t="s">
        <v>1068</v>
      </c>
      <c r="K12" s="24" t="s">
        <v>1006</v>
      </c>
      <c r="L12" s="14">
        <v>0</v>
      </c>
      <c r="M12" s="14">
        <v>570</v>
      </c>
      <c r="N12" s="25" t="s">
        <v>1026</v>
      </c>
      <c r="O12" s="57">
        <f t="shared" si="0"/>
        <v>1319</v>
      </c>
      <c r="P12" s="14">
        <v>604</v>
      </c>
      <c r="Q12" s="24" t="s">
        <v>1064</v>
      </c>
      <c r="R12" s="21">
        <v>0</v>
      </c>
    </row>
    <row r="13" spans="1:29" ht="24.75" customHeight="1" x14ac:dyDescent="0.2">
      <c r="A13" s="13">
        <v>3</v>
      </c>
      <c r="B13" s="14">
        <v>7638</v>
      </c>
      <c r="C13" s="24" t="s">
        <v>906</v>
      </c>
      <c r="D13" s="14">
        <v>458</v>
      </c>
      <c r="E13" s="24" t="s">
        <v>888</v>
      </c>
      <c r="F13" s="24" t="s">
        <v>334</v>
      </c>
      <c r="G13" s="14">
        <v>14104.35</v>
      </c>
      <c r="H13" s="29" t="s">
        <v>20</v>
      </c>
      <c r="I13" s="29" t="s">
        <v>19</v>
      </c>
      <c r="J13" s="24" t="s">
        <v>1069</v>
      </c>
      <c r="K13" s="24" t="s">
        <v>893</v>
      </c>
      <c r="L13" s="14">
        <v>0</v>
      </c>
      <c r="M13" s="14">
        <v>575</v>
      </c>
      <c r="N13" s="25" t="s">
        <v>1070</v>
      </c>
      <c r="O13" s="57">
        <f t="shared" si="0"/>
        <v>14104.35</v>
      </c>
      <c r="P13" s="14">
        <v>605</v>
      </c>
      <c r="Q13" s="24" t="s">
        <v>1064</v>
      </c>
      <c r="R13" s="21">
        <v>0</v>
      </c>
    </row>
    <row r="14" spans="1:29" ht="21" customHeight="1" x14ac:dyDescent="0.2">
      <c r="A14" s="13"/>
      <c r="B14" s="14">
        <v>9876</v>
      </c>
      <c r="C14" s="24" t="s">
        <v>969</v>
      </c>
      <c r="D14" s="14">
        <v>23004</v>
      </c>
      <c r="E14" s="24" t="s">
        <v>885</v>
      </c>
      <c r="F14" s="24" t="s">
        <v>1071</v>
      </c>
      <c r="G14" s="14">
        <v>9225.98</v>
      </c>
      <c r="H14" s="29" t="s">
        <v>20</v>
      </c>
      <c r="I14" s="29" t="s">
        <v>19</v>
      </c>
      <c r="J14" s="24" t="s">
        <v>1074</v>
      </c>
      <c r="K14" s="24" t="s">
        <v>999</v>
      </c>
      <c r="L14" s="14">
        <v>0</v>
      </c>
      <c r="M14" s="14">
        <v>577</v>
      </c>
      <c r="N14" s="25" t="s">
        <v>1070</v>
      </c>
      <c r="O14" s="57">
        <f t="shared" si="0"/>
        <v>9225.98</v>
      </c>
      <c r="P14" s="14">
        <v>606</v>
      </c>
      <c r="Q14" s="24" t="s">
        <v>1064</v>
      </c>
      <c r="R14" s="21">
        <v>0</v>
      </c>
    </row>
    <row r="15" spans="1:29" ht="26.25" customHeight="1" x14ac:dyDescent="0.2">
      <c r="A15" s="13">
        <v>5</v>
      </c>
      <c r="B15" s="14">
        <v>11267</v>
      </c>
      <c r="C15" s="24" t="s">
        <v>1006</v>
      </c>
      <c r="D15" s="14">
        <v>101434</v>
      </c>
      <c r="E15" s="24" t="s">
        <v>1072</v>
      </c>
      <c r="F15" s="24" t="s">
        <v>71</v>
      </c>
      <c r="G15" s="14">
        <v>552.36</v>
      </c>
      <c r="H15" s="29" t="s">
        <v>20</v>
      </c>
      <c r="I15" s="29" t="s">
        <v>19</v>
      </c>
      <c r="J15" s="18" t="s">
        <v>1073</v>
      </c>
      <c r="K15" s="24" t="s">
        <v>1070</v>
      </c>
      <c r="L15" s="14">
        <v>0</v>
      </c>
      <c r="M15" s="14">
        <v>572</v>
      </c>
      <c r="N15" s="25" t="s">
        <v>1070</v>
      </c>
      <c r="O15" s="57">
        <f t="shared" si="0"/>
        <v>552.36</v>
      </c>
      <c r="P15" s="14">
        <v>607</v>
      </c>
      <c r="Q15" s="24" t="s">
        <v>1064</v>
      </c>
      <c r="R15" s="21">
        <v>0</v>
      </c>
    </row>
  </sheetData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ageMargins left="0.7" right="0.7" top="0.75" bottom="0.75" header="0.3" footer="0.3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600-000000000000}">
  <dimension ref="A2:AC25"/>
  <sheetViews>
    <sheetView topLeftCell="A10" workbookViewId="0">
      <selection activeCell="N36" sqref="N36"/>
    </sheetView>
  </sheetViews>
  <sheetFormatPr defaultRowHeight="12.75" x14ac:dyDescent="0.2"/>
  <cols>
    <col min="1" max="1" width="6.28515625" style="10" customWidth="1"/>
    <col min="2" max="2" width="10.7109375" style="6" customWidth="1"/>
    <col min="3" max="3" width="12.42578125" style="6" customWidth="1"/>
    <col min="4" max="4" width="14.28515625" style="6" customWidth="1"/>
    <col min="5" max="5" width="12.5703125" style="6" customWidth="1"/>
    <col min="6" max="6" width="20.140625" style="6" customWidth="1"/>
    <col min="7" max="7" width="12.42578125" style="6" customWidth="1"/>
    <col min="8" max="8" width="9.42578125" style="6" customWidth="1"/>
    <col min="9" max="9" width="16.85546875" style="6" customWidth="1"/>
    <col min="10" max="10" width="35" style="6" customWidth="1"/>
    <col min="11" max="11" width="13.28515625" style="6" customWidth="1"/>
    <col min="12" max="13" width="9.28515625" style="6" customWidth="1"/>
    <col min="14" max="14" width="10.42578125" style="6" customWidth="1"/>
    <col min="15" max="15" width="11.85546875" style="6" customWidth="1"/>
    <col min="16" max="16" width="9.85546875" style="6" customWidth="1"/>
    <col min="17" max="17" width="12.42578125" style="6" customWidth="1"/>
    <col min="18" max="18" width="7.8554687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1.75" customHeight="1" x14ac:dyDescent="0.2">
      <c r="A10" s="7">
        <v>1</v>
      </c>
      <c r="B10" s="18">
        <v>8451</v>
      </c>
      <c r="C10" s="19" t="s">
        <v>907</v>
      </c>
      <c r="D10" s="18">
        <v>2029084</v>
      </c>
      <c r="E10" s="19" t="s">
        <v>893</v>
      </c>
      <c r="F10" s="29" t="s">
        <v>322</v>
      </c>
      <c r="G10" s="54">
        <v>864.6</v>
      </c>
      <c r="H10" s="29" t="s">
        <v>20</v>
      </c>
      <c r="I10" s="29" t="s">
        <v>19</v>
      </c>
      <c r="J10" s="55" t="s">
        <v>1075</v>
      </c>
      <c r="K10" s="56" t="s">
        <v>907</v>
      </c>
      <c r="L10" s="32">
        <v>0</v>
      </c>
      <c r="M10" s="32">
        <v>510</v>
      </c>
      <c r="N10" s="56" t="s">
        <v>1046</v>
      </c>
      <c r="O10" s="57">
        <f>G10</f>
        <v>864.6</v>
      </c>
      <c r="P10" s="58">
        <v>622</v>
      </c>
      <c r="Q10" s="18" t="s">
        <v>1066</v>
      </c>
      <c r="R10" s="21">
        <v>0</v>
      </c>
      <c r="S10" s="2"/>
    </row>
    <row r="11" spans="1:29" ht="4.5" hidden="1" customHeight="1" x14ac:dyDescent="0.2">
      <c r="A11" s="7"/>
      <c r="B11" s="14"/>
      <c r="C11" s="15"/>
      <c r="D11" s="15"/>
      <c r="E11" s="15"/>
      <c r="F11" s="29" t="s">
        <v>322</v>
      </c>
      <c r="G11" s="16"/>
      <c r="H11" s="29"/>
      <c r="I11" s="29" t="s">
        <v>19</v>
      </c>
      <c r="J11" s="11"/>
      <c r="K11" s="15"/>
      <c r="L11" s="21"/>
      <c r="M11" s="14"/>
      <c r="N11" s="15"/>
      <c r="O11" s="57">
        <f>G11</f>
        <v>0</v>
      </c>
      <c r="P11" s="14"/>
      <c r="Q11" s="18"/>
      <c r="R11" s="21">
        <v>0</v>
      </c>
    </row>
    <row r="12" spans="1:29" ht="29.25" customHeight="1" x14ac:dyDescent="0.2">
      <c r="A12" s="13">
        <v>2</v>
      </c>
      <c r="B12" s="14">
        <v>8449</v>
      </c>
      <c r="C12" s="24" t="s">
        <v>907</v>
      </c>
      <c r="D12" s="14">
        <v>2029067</v>
      </c>
      <c r="E12" s="24" t="s">
        <v>906</v>
      </c>
      <c r="F12" s="29" t="s">
        <v>322</v>
      </c>
      <c r="G12" s="14">
        <v>2023.14</v>
      </c>
      <c r="H12" s="29" t="s">
        <v>20</v>
      </c>
      <c r="I12" s="29" t="s">
        <v>19</v>
      </c>
      <c r="J12" s="18" t="s">
        <v>1076</v>
      </c>
      <c r="K12" s="24" t="s">
        <v>907</v>
      </c>
      <c r="L12" s="14">
        <v>0</v>
      </c>
      <c r="M12" s="14">
        <v>569</v>
      </c>
      <c r="N12" s="24" t="s">
        <v>1046</v>
      </c>
      <c r="O12" s="57">
        <f>G12</f>
        <v>2023.14</v>
      </c>
      <c r="P12" s="14">
        <v>622</v>
      </c>
      <c r="Q12" s="24" t="s">
        <v>1066</v>
      </c>
      <c r="R12" s="14">
        <v>0</v>
      </c>
    </row>
    <row r="13" spans="1:29" ht="29.25" customHeight="1" x14ac:dyDescent="0.2">
      <c r="A13" s="13">
        <v>3</v>
      </c>
      <c r="B13" s="14">
        <v>9524</v>
      </c>
      <c r="C13" s="24" t="s">
        <v>946</v>
      </c>
      <c r="D13" s="14">
        <v>2029132</v>
      </c>
      <c r="E13" s="24" t="s">
        <v>931</v>
      </c>
      <c r="F13" s="29" t="s">
        <v>322</v>
      </c>
      <c r="G13" s="14">
        <v>6574.4</v>
      </c>
      <c r="H13" s="24" t="s">
        <v>20</v>
      </c>
      <c r="I13" s="29" t="s">
        <v>19</v>
      </c>
      <c r="J13" s="24" t="s">
        <v>1079</v>
      </c>
      <c r="K13" s="24" t="s">
        <v>1077</v>
      </c>
      <c r="L13" s="14">
        <v>0</v>
      </c>
      <c r="M13" s="14">
        <v>571</v>
      </c>
      <c r="N13" s="24" t="s">
        <v>1046</v>
      </c>
      <c r="O13" s="57">
        <f>G13</f>
        <v>6574.4</v>
      </c>
      <c r="P13" s="14">
        <v>622</v>
      </c>
      <c r="Q13" s="24" t="s">
        <v>1066</v>
      </c>
      <c r="R13" s="14">
        <v>0</v>
      </c>
    </row>
    <row r="14" spans="1:29" ht="23.25" customHeight="1" x14ac:dyDescent="0.2">
      <c r="A14" s="66">
        <v>4</v>
      </c>
      <c r="B14" s="63">
        <v>11334</v>
      </c>
      <c r="C14" s="65" t="s">
        <v>1006</v>
      </c>
      <c r="D14" s="63">
        <v>2029245</v>
      </c>
      <c r="E14" s="65" t="s">
        <v>999</v>
      </c>
      <c r="F14" s="29" t="s">
        <v>322</v>
      </c>
      <c r="G14" s="63">
        <v>-1662.24</v>
      </c>
      <c r="H14" s="24" t="s">
        <v>20</v>
      </c>
      <c r="I14" s="29" t="s">
        <v>19</v>
      </c>
      <c r="J14" s="65" t="s">
        <v>1078</v>
      </c>
      <c r="K14" s="65" t="s">
        <v>1026</v>
      </c>
      <c r="L14" s="63">
        <v>0</v>
      </c>
      <c r="M14" s="63">
        <v>568</v>
      </c>
      <c r="N14" s="65" t="s">
        <v>1046</v>
      </c>
      <c r="O14" s="64">
        <f>G14</f>
        <v>-1662.24</v>
      </c>
      <c r="P14" s="63">
        <v>622</v>
      </c>
      <c r="Q14" s="65" t="s">
        <v>1066</v>
      </c>
      <c r="R14" s="63">
        <v>0</v>
      </c>
    </row>
    <row r="15" spans="1:29" ht="29.25" customHeight="1" x14ac:dyDescent="0.2">
      <c r="A15" s="66">
        <v>5</v>
      </c>
      <c r="B15" s="63">
        <v>8837</v>
      </c>
      <c r="C15" s="65" t="s">
        <v>926</v>
      </c>
      <c r="D15" s="63">
        <v>2029095</v>
      </c>
      <c r="E15" s="65" t="s">
        <v>918</v>
      </c>
      <c r="F15" s="29" t="s">
        <v>322</v>
      </c>
      <c r="G15" s="63">
        <v>1682.95</v>
      </c>
      <c r="H15" s="24" t="s">
        <v>20</v>
      </c>
      <c r="I15" s="29" t="s">
        <v>19</v>
      </c>
      <c r="J15" s="65" t="s">
        <v>1080</v>
      </c>
      <c r="K15" s="65" t="s">
        <v>931</v>
      </c>
      <c r="L15" s="63">
        <v>0</v>
      </c>
      <c r="M15" s="63">
        <v>567</v>
      </c>
      <c r="N15" s="65" t="s">
        <v>1046</v>
      </c>
      <c r="O15" s="64">
        <f t="shared" ref="O15:O25" si="0">G15</f>
        <v>1682.95</v>
      </c>
      <c r="P15" s="63">
        <v>622</v>
      </c>
      <c r="Q15" s="65" t="s">
        <v>1066</v>
      </c>
      <c r="R15" s="63">
        <v>0</v>
      </c>
    </row>
    <row r="16" spans="1:29" ht="29.25" customHeight="1" x14ac:dyDescent="0.2">
      <c r="A16" s="66">
        <v>6</v>
      </c>
      <c r="B16" s="63">
        <v>8841</v>
      </c>
      <c r="C16" s="65" t="s">
        <v>926</v>
      </c>
      <c r="D16" s="63">
        <v>2029098</v>
      </c>
      <c r="E16" s="65" t="s">
        <v>918</v>
      </c>
      <c r="F16" s="29" t="s">
        <v>322</v>
      </c>
      <c r="G16" s="63">
        <v>3818.6</v>
      </c>
      <c r="H16" s="24" t="s">
        <v>20</v>
      </c>
      <c r="I16" s="29" t="s">
        <v>19</v>
      </c>
      <c r="J16" s="65" t="s">
        <v>1083</v>
      </c>
      <c r="K16" s="65" t="s">
        <v>931</v>
      </c>
      <c r="L16" s="63">
        <v>0</v>
      </c>
      <c r="M16" s="63">
        <v>584</v>
      </c>
      <c r="N16" s="65" t="s">
        <v>1070</v>
      </c>
      <c r="O16" s="64">
        <f t="shared" si="0"/>
        <v>3818.6</v>
      </c>
      <c r="P16" s="63">
        <v>622</v>
      </c>
      <c r="Q16" s="65" t="s">
        <v>1066</v>
      </c>
      <c r="R16" s="63">
        <v>0</v>
      </c>
    </row>
    <row r="17" spans="1:18" ht="29.25" customHeight="1" x14ac:dyDescent="0.2">
      <c r="A17" s="66">
        <v>7</v>
      </c>
      <c r="B17" s="63">
        <v>8836</v>
      </c>
      <c r="C17" s="65" t="s">
        <v>926</v>
      </c>
      <c r="D17" s="63">
        <v>2029112</v>
      </c>
      <c r="E17" s="65" t="s">
        <v>907</v>
      </c>
      <c r="F17" s="29" t="s">
        <v>322</v>
      </c>
      <c r="G17" s="63">
        <v>869.53</v>
      </c>
      <c r="H17" s="24" t="s">
        <v>20</v>
      </c>
      <c r="I17" s="68" t="s">
        <v>19</v>
      </c>
      <c r="J17" s="65" t="s">
        <v>1084</v>
      </c>
      <c r="K17" s="65" t="s">
        <v>931</v>
      </c>
      <c r="L17" s="63">
        <v>0</v>
      </c>
      <c r="M17" s="63">
        <v>587</v>
      </c>
      <c r="N17" s="65" t="s">
        <v>1085</v>
      </c>
      <c r="O17" s="64">
        <f t="shared" si="0"/>
        <v>869.53</v>
      </c>
      <c r="P17" s="63">
        <v>622</v>
      </c>
      <c r="Q17" s="65" t="s">
        <v>1066</v>
      </c>
      <c r="R17" s="63">
        <v>0</v>
      </c>
    </row>
    <row r="18" spans="1:18" ht="29.25" customHeight="1" x14ac:dyDescent="0.2">
      <c r="A18" s="66">
        <v>8</v>
      </c>
      <c r="B18" s="63">
        <v>9668</v>
      </c>
      <c r="C18" s="65" t="s">
        <v>948</v>
      </c>
      <c r="D18" s="63">
        <v>2029148</v>
      </c>
      <c r="E18" s="65" t="s">
        <v>946</v>
      </c>
      <c r="F18" s="29" t="s">
        <v>322</v>
      </c>
      <c r="G18" s="63">
        <v>1418.48</v>
      </c>
      <c r="H18" s="24" t="s">
        <v>20</v>
      </c>
      <c r="I18" s="68" t="s">
        <v>19</v>
      </c>
      <c r="J18" s="65" t="s">
        <v>1086</v>
      </c>
      <c r="K18" s="65" t="s">
        <v>948</v>
      </c>
      <c r="L18" s="63">
        <v>0</v>
      </c>
      <c r="M18" s="63">
        <v>585</v>
      </c>
      <c r="N18" s="65" t="s">
        <v>1070</v>
      </c>
      <c r="O18" s="64">
        <f t="shared" si="0"/>
        <v>1418.48</v>
      </c>
      <c r="P18" s="63">
        <v>622</v>
      </c>
      <c r="Q18" s="65" t="s">
        <v>1066</v>
      </c>
      <c r="R18" s="63">
        <v>0</v>
      </c>
    </row>
    <row r="19" spans="1:18" ht="24" customHeight="1" x14ac:dyDescent="0.2">
      <c r="A19" s="13">
        <v>10</v>
      </c>
      <c r="B19" s="14">
        <v>11616</v>
      </c>
      <c r="C19" s="24" t="s">
        <v>1026</v>
      </c>
      <c r="D19" s="14">
        <v>70125743</v>
      </c>
      <c r="E19" s="24" t="s">
        <v>999</v>
      </c>
      <c r="F19" s="24" t="s">
        <v>217</v>
      </c>
      <c r="G19" s="14">
        <v>26129.9</v>
      </c>
      <c r="H19" s="24" t="s">
        <v>89</v>
      </c>
      <c r="I19" s="69" t="s">
        <v>19</v>
      </c>
      <c r="J19" s="24" t="s">
        <v>1081</v>
      </c>
      <c r="K19" s="24" t="s">
        <v>1046</v>
      </c>
      <c r="L19" s="14">
        <v>0</v>
      </c>
      <c r="M19" s="14">
        <v>581</v>
      </c>
      <c r="N19" s="25" t="s">
        <v>1070</v>
      </c>
      <c r="O19" s="64">
        <f t="shared" si="0"/>
        <v>26129.9</v>
      </c>
      <c r="P19" s="14">
        <v>623</v>
      </c>
      <c r="Q19" s="24" t="s">
        <v>1066</v>
      </c>
      <c r="R19" s="63">
        <v>0</v>
      </c>
    </row>
    <row r="20" spans="1:18" ht="21" customHeight="1" x14ac:dyDescent="0.2">
      <c r="A20" s="13">
        <v>11</v>
      </c>
      <c r="B20" s="14">
        <v>9011</v>
      </c>
      <c r="C20" s="24" t="s">
        <v>926</v>
      </c>
      <c r="D20" s="14">
        <v>26865</v>
      </c>
      <c r="E20" s="24" t="s">
        <v>893</v>
      </c>
      <c r="F20" s="24" t="s">
        <v>87</v>
      </c>
      <c r="G20" s="14">
        <v>1274.24</v>
      </c>
      <c r="H20" s="24" t="s">
        <v>89</v>
      </c>
      <c r="I20" s="69" t="s">
        <v>19</v>
      </c>
      <c r="J20" s="24" t="s">
        <v>1082</v>
      </c>
      <c r="K20" s="24" t="s">
        <v>931</v>
      </c>
      <c r="L20" s="14">
        <v>0</v>
      </c>
      <c r="M20" s="14">
        <v>586</v>
      </c>
      <c r="N20" s="25" t="s">
        <v>1070</v>
      </c>
      <c r="O20" s="64">
        <f t="shared" si="0"/>
        <v>1274.24</v>
      </c>
      <c r="P20" s="14">
        <v>624</v>
      </c>
      <c r="Q20" s="24" t="s">
        <v>1066</v>
      </c>
      <c r="R20" s="63">
        <v>0</v>
      </c>
    </row>
    <row r="21" spans="1:18" ht="24" customHeight="1" x14ac:dyDescent="0.2">
      <c r="A21" s="13">
        <v>12</v>
      </c>
      <c r="B21" s="14">
        <v>11256</v>
      </c>
      <c r="C21" s="24" t="s">
        <v>1006</v>
      </c>
      <c r="D21" s="14">
        <v>5964506</v>
      </c>
      <c r="E21" s="24" t="s">
        <v>999</v>
      </c>
      <c r="F21" s="24" t="s">
        <v>265</v>
      </c>
      <c r="G21" s="14">
        <v>624.25</v>
      </c>
      <c r="H21" s="24" t="s">
        <v>89</v>
      </c>
      <c r="I21" s="69" t="s">
        <v>19</v>
      </c>
      <c r="J21" s="24" t="s">
        <v>1087</v>
      </c>
      <c r="K21" s="24" t="s">
        <v>1006</v>
      </c>
      <c r="L21" s="14">
        <v>0</v>
      </c>
      <c r="M21" s="14">
        <v>590</v>
      </c>
      <c r="N21" s="25" t="s">
        <v>1070</v>
      </c>
      <c r="O21" s="64">
        <f t="shared" si="0"/>
        <v>624.25</v>
      </c>
      <c r="P21" s="14">
        <v>626</v>
      </c>
      <c r="Q21" s="24" t="s">
        <v>1066</v>
      </c>
      <c r="R21" s="63">
        <v>0</v>
      </c>
    </row>
    <row r="22" spans="1:18" ht="21" customHeight="1" x14ac:dyDescent="0.2">
      <c r="A22" s="13">
        <v>13</v>
      </c>
      <c r="B22" s="14">
        <v>9862</v>
      </c>
      <c r="C22" s="24" t="s">
        <v>969</v>
      </c>
      <c r="D22" s="14">
        <v>5955558</v>
      </c>
      <c r="E22" s="24" t="s">
        <v>948</v>
      </c>
      <c r="F22" s="24" t="s">
        <v>265</v>
      </c>
      <c r="G22" s="14">
        <v>2477.83</v>
      </c>
      <c r="H22" s="24" t="s">
        <v>89</v>
      </c>
      <c r="I22" s="69" t="s">
        <v>19</v>
      </c>
      <c r="J22" s="24" t="s">
        <v>1087</v>
      </c>
      <c r="K22" s="24" t="s">
        <v>979</v>
      </c>
      <c r="L22" s="14">
        <v>0</v>
      </c>
      <c r="M22" s="14">
        <v>588</v>
      </c>
      <c r="N22" s="25" t="s">
        <v>1070</v>
      </c>
      <c r="O22" s="14">
        <f t="shared" si="0"/>
        <v>2477.83</v>
      </c>
      <c r="P22" s="14">
        <v>626</v>
      </c>
      <c r="Q22" s="24" t="s">
        <v>1066</v>
      </c>
      <c r="R22" s="63">
        <v>0</v>
      </c>
    </row>
    <row r="23" spans="1:18" ht="22.5" customHeight="1" x14ac:dyDescent="0.2">
      <c r="A23" s="13">
        <v>14</v>
      </c>
      <c r="B23" s="14">
        <v>9495</v>
      </c>
      <c r="C23" s="24" t="s">
        <v>983</v>
      </c>
      <c r="D23" s="14">
        <v>5953431</v>
      </c>
      <c r="E23" s="24" t="s">
        <v>939</v>
      </c>
      <c r="F23" s="24" t="s">
        <v>265</v>
      </c>
      <c r="G23" s="14">
        <v>2574.4699999999998</v>
      </c>
      <c r="H23" s="24" t="s">
        <v>89</v>
      </c>
      <c r="I23" s="69" t="s">
        <v>19</v>
      </c>
      <c r="J23" s="24" t="s">
        <v>1087</v>
      </c>
      <c r="K23" s="24" t="s">
        <v>983</v>
      </c>
      <c r="L23" s="14">
        <v>0</v>
      </c>
      <c r="M23" s="14">
        <v>589</v>
      </c>
      <c r="N23" s="25" t="s">
        <v>1070</v>
      </c>
      <c r="O23" s="14">
        <f t="shared" si="0"/>
        <v>2574.4699999999998</v>
      </c>
      <c r="P23" s="14">
        <v>626</v>
      </c>
      <c r="Q23" s="24" t="s">
        <v>1066</v>
      </c>
      <c r="R23" s="63">
        <v>0</v>
      </c>
    </row>
    <row r="24" spans="1:18" ht="18" customHeight="1" x14ac:dyDescent="0.2">
      <c r="A24" s="13">
        <v>15</v>
      </c>
      <c r="B24" s="14">
        <v>8373</v>
      </c>
      <c r="C24" s="24" t="s">
        <v>918</v>
      </c>
      <c r="D24" s="14">
        <v>5951180</v>
      </c>
      <c r="E24" s="24" t="s">
        <v>893</v>
      </c>
      <c r="F24" s="24" t="s">
        <v>265</v>
      </c>
      <c r="G24" s="14">
        <v>2508.75</v>
      </c>
      <c r="H24" s="24" t="s">
        <v>89</v>
      </c>
      <c r="I24" s="69" t="s">
        <v>19</v>
      </c>
      <c r="J24" s="24" t="s">
        <v>1087</v>
      </c>
      <c r="K24" s="24" t="s">
        <v>918</v>
      </c>
      <c r="L24" s="14">
        <v>0</v>
      </c>
      <c r="M24" s="14">
        <v>591</v>
      </c>
      <c r="N24" s="25" t="s">
        <v>1070</v>
      </c>
      <c r="O24" s="14">
        <f t="shared" si="0"/>
        <v>2508.75</v>
      </c>
      <c r="P24" s="14">
        <v>626</v>
      </c>
      <c r="Q24" s="24" t="s">
        <v>1066</v>
      </c>
      <c r="R24" s="63">
        <v>0</v>
      </c>
    </row>
    <row r="25" spans="1:18" ht="28.5" customHeight="1" x14ac:dyDescent="0.2">
      <c r="A25" s="13">
        <v>16</v>
      </c>
      <c r="B25" s="14">
        <v>10921</v>
      </c>
      <c r="C25" s="24" t="s">
        <v>999</v>
      </c>
      <c r="D25" s="14">
        <v>814321174</v>
      </c>
      <c r="E25" s="24" t="s">
        <v>1088</v>
      </c>
      <c r="F25" s="24" t="s">
        <v>265</v>
      </c>
      <c r="G25" s="14">
        <v>22171.85</v>
      </c>
      <c r="H25" s="24" t="s">
        <v>89</v>
      </c>
      <c r="I25" s="24" t="s">
        <v>19</v>
      </c>
      <c r="J25" s="24" t="s">
        <v>1089</v>
      </c>
      <c r="K25" s="24" t="s">
        <v>999</v>
      </c>
      <c r="L25" s="14">
        <v>0</v>
      </c>
      <c r="M25" s="14">
        <v>593</v>
      </c>
      <c r="N25" s="25" t="s">
        <v>1070</v>
      </c>
      <c r="O25" s="14">
        <f t="shared" si="0"/>
        <v>22171.85</v>
      </c>
      <c r="P25" s="14">
        <v>626</v>
      </c>
      <c r="Q25" s="24" t="s">
        <v>1066</v>
      </c>
      <c r="R25" s="63">
        <v>0</v>
      </c>
    </row>
  </sheetData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honeticPr fontId="10" type="noConversion"/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700-000000000000}">
  <dimension ref="A2:AC14"/>
  <sheetViews>
    <sheetView workbookViewId="0">
      <selection sqref="A1:IV65536"/>
    </sheetView>
  </sheetViews>
  <sheetFormatPr defaultRowHeight="12.75" x14ac:dyDescent="0.2"/>
  <cols>
    <col min="1" max="1" width="7.140625" style="10" customWidth="1"/>
    <col min="2" max="2" width="9.28515625" style="6" customWidth="1"/>
    <col min="3" max="3" width="12.42578125" style="6" customWidth="1"/>
    <col min="4" max="4" width="15.5703125" style="6" customWidth="1"/>
    <col min="5" max="5" width="14.28515625" style="6" customWidth="1"/>
    <col min="6" max="6" width="20.140625" style="6" customWidth="1"/>
    <col min="7" max="7" width="12.42578125" style="6" customWidth="1"/>
    <col min="8" max="8" width="9.42578125" style="6" customWidth="1"/>
    <col min="9" max="9" width="16.85546875" style="6" customWidth="1"/>
    <col min="10" max="10" width="32.42578125" style="6" customWidth="1"/>
    <col min="11" max="11" width="13.28515625" style="6" customWidth="1"/>
    <col min="12" max="13" width="9.28515625" style="6" customWidth="1"/>
    <col min="14" max="14" width="10.42578125" style="6" customWidth="1"/>
    <col min="15" max="15" width="11.85546875" style="6" customWidth="1"/>
    <col min="16" max="16" width="9.85546875" style="6" customWidth="1"/>
    <col min="17" max="17" width="12.42578125" style="6" customWidth="1"/>
    <col min="18" max="18" width="7.8554687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9.25" customHeight="1" x14ac:dyDescent="0.2">
      <c r="A10" s="7">
        <v>1</v>
      </c>
      <c r="B10" s="18">
        <v>10019</v>
      </c>
      <c r="C10" s="19" t="s">
        <v>1090</v>
      </c>
      <c r="D10" s="18">
        <v>100878</v>
      </c>
      <c r="E10" s="19" t="s">
        <v>990</v>
      </c>
      <c r="F10" s="29" t="s">
        <v>71</v>
      </c>
      <c r="G10" s="54">
        <v>593.96</v>
      </c>
      <c r="H10" s="29" t="s">
        <v>20</v>
      </c>
      <c r="I10" s="29" t="s">
        <v>19</v>
      </c>
      <c r="J10" s="55" t="s">
        <v>1091</v>
      </c>
      <c r="K10" s="56" t="s">
        <v>985</v>
      </c>
      <c r="L10" s="32">
        <v>0</v>
      </c>
      <c r="M10" s="32">
        <v>600</v>
      </c>
      <c r="N10" s="56" t="s">
        <v>1066</v>
      </c>
      <c r="O10" s="57">
        <f>G10</f>
        <v>593.96</v>
      </c>
      <c r="P10" s="58">
        <v>640</v>
      </c>
      <c r="Q10" s="18" t="s">
        <v>1092</v>
      </c>
      <c r="R10" s="21">
        <v>0</v>
      </c>
      <c r="S10" s="2"/>
    </row>
    <row r="11" spans="1:29" ht="4.5" hidden="1" customHeight="1" x14ac:dyDescent="0.2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33"/>
      <c r="N11" s="59"/>
      <c r="O11" s="57">
        <f>G11</f>
        <v>0</v>
      </c>
      <c r="P11" s="14"/>
      <c r="Q11" s="18"/>
      <c r="R11" s="21">
        <v>0</v>
      </c>
    </row>
    <row r="12" spans="1:29" ht="32.25" customHeight="1" x14ac:dyDescent="0.2">
      <c r="A12" s="13">
        <v>2</v>
      </c>
      <c r="B12" s="14">
        <v>10829</v>
      </c>
      <c r="C12" s="24" t="s">
        <v>1029</v>
      </c>
      <c r="D12" s="25">
        <v>123</v>
      </c>
      <c r="E12" s="24" t="s">
        <v>885</v>
      </c>
      <c r="F12" s="18" t="s">
        <v>1071</v>
      </c>
      <c r="G12" s="14">
        <v>2460.79</v>
      </c>
      <c r="H12" s="18" t="s">
        <v>20</v>
      </c>
      <c r="I12" s="18" t="s">
        <v>19</v>
      </c>
      <c r="J12" s="18" t="s">
        <v>1094</v>
      </c>
      <c r="K12" s="24" t="s">
        <v>999</v>
      </c>
      <c r="L12" s="14">
        <v>0</v>
      </c>
      <c r="M12" s="33">
        <v>579</v>
      </c>
      <c r="N12" s="30" t="s">
        <v>1070</v>
      </c>
      <c r="O12" s="57">
        <f>G12</f>
        <v>2460.79</v>
      </c>
      <c r="P12" s="14">
        <v>641</v>
      </c>
      <c r="Q12" s="18" t="s">
        <v>1092</v>
      </c>
      <c r="R12" s="14">
        <v>0</v>
      </c>
    </row>
    <row r="13" spans="1:29" ht="27" customHeight="1" x14ac:dyDescent="0.2">
      <c r="A13" s="13">
        <v>3</v>
      </c>
      <c r="B13" s="14">
        <v>8525</v>
      </c>
      <c r="C13" s="24" t="s">
        <v>907</v>
      </c>
      <c r="D13" s="15">
        <v>13832288</v>
      </c>
      <c r="E13" s="24" t="s">
        <v>918</v>
      </c>
      <c r="F13" s="18" t="s">
        <v>294</v>
      </c>
      <c r="G13" s="14">
        <v>190.4</v>
      </c>
      <c r="H13" s="18" t="s">
        <v>20</v>
      </c>
      <c r="I13" s="18" t="s">
        <v>19</v>
      </c>
      <c r="J13" s="18" t="s">
        <v>1093</v>
      </c>
      <c r="K13" s="24" t="s">
        <v>907</v>
      </c>
      <c r="L13" s="14">
        <v>0</v>
      </c>
      <c r="M13" s="33">
        <v>537</v>
      </c>
      <c r="N13" s="30" t="s">
        <v>1026</v>
      </c>
      <c r="O13" s="57">
        <f>G13</f>
        <v>190.4</v>
      </c>
      <c r="P13" s="14">
        <v>642</v>
      </c>
      <c r="Q13" s="18" t="s">
        <v>1092</v>
      </c>
      <c r="R13" s="14">
        <v>0</v>
      </c>
    </row>
    <row r="14" spans="1:29" ht="25.5" customHeight="1" x14ac:dyDescent="0.2">
      <c r="A14" s="13">
        <v>4</v>
      </c>
      <c r="B14" s="14">
        <v>8526</v>
      </c>
      <c r="C14" s="24" t="s">
        <v>907</v>
      </c>
      <c r="D14" s="14">
        <v>13832284</v>
      </c>
      <c r="E14" s="24" t="s">
        <v>918</v>
      </c>
      <c r="F14" s="18" t="s">
        <v>294</v>
      </c>
      <c r="G14" s="14">
        <v>171.36</v>
      </c>
      <c r="H14" s="18" t="s">
        <v>20</v>
      </c>
      <c r="I14" s="18" t="s">
        <v>19</v>
      </c>
      <c r="J14" s="24" t="s">
        <v>1095</v>
      </c>
      <c r="K14" s="24" t="s">
        <v>926</v>
      </c>
      <c r="L14" s="14">
        <v>0</v>
      </c>
      <c r="M14" s="14">
        <v>536</v>
      </c>
      <c r="N14" s="24" t="s">
        <v>1026</v>
      </c>
      <c r="O14" s="57">
        <f>G14</f>
        <v>171.36</v>
      </c>
      <c r="P14" s="14">
        <v>642</v>
      </c>
      <c r="Q14" s="24" t="s">
        <v>1092</v>
      </c>
      <c r="R14" s="14">
        <v>0</v>
      </c>
    </row>
  </sheetData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honeticPr fontId="20" type="noConversion"/>
  <pageMargins left="0.7" right="0.7" top="0.75" bottom="0.75" header="0.3" footer="0.3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800-000000000000}">
  <dimension ref="A2:AC11"/>
  <sheetViews>
    <sheetView workbookViewId="0">
      <selection activeCell="J23" sqref="J23"/>
    </sheetView>
  </sheetViews>
  <sheetFormatPr defaultRowHeight="12.75" x14ac:dyDescent="0.2"/>
  <cols>
    <col min="1" max="1" width="7.140625" style="10" customWidth="1"/>
    <col min="2" max="2" width="9.28515625" style="6" customWidth="1"/>
    <col min="3" max="3" width="12.42578125" style="6" customWidth="1"/>
    <col min="4" max="4" width="15.5703125" style="6" customWidth="1"/>
    <col min="5" max="5" width="14.28515625" style="6" customWidth="1"/>
    <col min="6" max="6" width="20.140625" style="6" customWidth="1"/>
    <col min="7" max="7" width="12.42578125" style="6" customWidth="1"/>
    <col min="8" max="8" width="10.140625" style="6" customWidth="1"/>
    <col min="9" max="9" width="16.85546875" style="6" customWidth="1"/>
    <col min="10" max="10" width="31.5703125" style="6" customWidth="1"/>
    <col min="11" max="11" width="13.28515625" style="6" customWidth="1"/>
    <col min="12" max="13" width="9.28515625" style="6" customWidth="1"/>
    <col min="14" max="14" width="10.42578125" style="6" customWidth="1"/>
    <col min="15" max="15" width="11.85546875" style="6" customWidth="1"/>
    <col min="16" max="16" width="9.85546875" style="6" customWidth="1"/>
    <col min="17" max="17" width="12.42578125" style="6" customWidth="1"/>
    <col min="18" max="18" width="7.8554687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9.25" customHeight="1" x14ac:dyDescent="0.2">
      <c r="A10" s="7">
        <v>1</v>
      </c>
      <c r="B10" s="18">
        <v>10293</v>
      </c>
      <c r="C10" s="19" t="s">
        <v>983</v>
      </c>
      <c r="D10" s="18">
        <v>145</v>
      </c>
      <c r="E10" s="19" t="s">
        <v>1090</v>
      </c>
      <c r="F10" s="29" t="s">
        <v>1096</v>
      </c>
      <c r="G10" s="54">
        <v>113852.46</v>
      </c>
      <c r="H10" s="29" t="s">
        <v>62</v>
      </c>
      <c r="I10" s="29" t="s">
        <v>19</v>
      </c>
      <c r="J10" s="55" t="s">
        <v>1097</v>
      </c>
      <c r="K10" s="56" t="s">
        <v>983</v>
      </c>
      <c r="L10" s="32">
        <v>0</v>
      </c>
      <c r="M10" s="32">
        <v>601</v>
      </c>
      <c r="N10" s="56" t="s">
        <v>1066</v>
      </c>
      <c r="O10" s="57">
        <f>G10</f>
        <v>113852.46</v>
      </c>
      <c r="P10" s="58">
        <v>31</v>
      </c>
      <c r="Q10" s="18" t="s">
        <v>1098</v>
      </c>
      <c r="R10" s="21">
        <v>0</v>
      </c>
      <c r="S10" s="2"/>
    </row>
    <row r="11" spans="1:29" ht="4.5" hidden="1" customHeight="1" x14ac:dyDescent="0.2">
      <c r="A11" s="7"/>
      <c r="B11" s="14"/>
      <c r="C11" s="15"/>
      <c r="D11" s="15"/>
      <c r="E11" s="15"/>
      <c r="F11" s="29"/>
      <c r="G11" s="16"/>
      <c r="H11" s="18"/>
      <c r="I11" s="29" t="s">
        <v>19</v>
      </c>
      <c r="J11" s="11"/>
      <c r="K11" s="15"/>
      <c r="L11" s="21"/>
      <c r="M11" s="33"/>
      <c r="N11" s="59"/>
      <c r="O11" s="57">
        <f>G11</f>
        <v>0</v>
      </c>
      <c r="P11" s="14"/>
      <c r="Q11" s="18"/>
      <c r="R11" s="21">
        <v>0</v>
      </c>
    </row>
  </sheetData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AC20"/>
  <sheetViews>
    <sheetView topLeftCell="A4" workbookViewId="0">
      <selection activeCell="A4" sqref="A1:IV65536"/>
    </sheetView>
  </sheetViews>
  <sheetFormatPr defaultRowHeight="20.100000000000001" customHeight="1" x14ac:dyDescent="0.2"/>
  <cols>
    <col min="1" max="1" width="4.5703125" style="10" customWidth="1"/>
    <col min="2" max="2" width="9.7109375" style="6" customWidth="1"/>
    <col min="3" max="3" width="12.42578125" style="6" customWidth="1"/>
    <col min="4" max="4" width="14.42578125" style="6" customWidth="1"/>
    <col min="5" max="5" width="14.28515625" style="6" customWidth="1"/>
    <col min="6" max="6" width="20.140625" style="6" customWidth="1"/>
    <col min="7" max="7" width="12.42578125" style="6" customWidth="1"/>
    <col min="8" max="8" width="9.85546875" style="6" customWidth="1"/>
    <col min="9" max="9" width="15" style="6" customWidth="1"/>
    <col min="10" max="10" width="30.140625" style="6" customWidth="1"/>
    <col min="11" max="11" width="13.28515625" style="6" customWidth="1"/>
    <col min="12" max="13" width="9.28515625" style="6" customWidth="1"/>
    <col min="14" max="14" width="10.42578125" style="6" customWidth="1"/>
    <col min="15" max="15" width="11.85546875" style="6" customWidth="1"/>
    <col min="16" max="16" width="11.28515625" style="6" customWidth="1"/>
    <col min="17" max="17" width="12.42578125" style="6" customWidth="1"/>
    <col min="18" max="18" width="8.710937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0.100000000000001" customHeight="1" x14ac:dyDescent="0.2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39" customHeight="1" x14ac:dyDescent="0.2">
      <c r="A10" s="27">
        <v>1</v>
      </c>
      <c r="B10" s="18">
        <v>33670</v>
      </c>
      <c r="C10" s="19" t="s">
        <v>86</v>
      </c>
      <c r="D10" s="18">
        <v>25873</v>
      </c>
      <c r="E10" s="19" t="s">
        <v>111</v>
      </c>
      <c r="F10" s="29" t="s">
        <v>137</v>
      </c>
      <c r="G10" s="20">
        <v>733.04</v>
      </c>
      <c r="H10" s="18" t="s">
        <v>20</v>
      </c>
      <c r="I10" s="18" t="s">
        <v>19</v>
      </c>
      <c r="J10" s="11" t="s">
        <v>138</v>
      </c>
      <c r="K10" s="19" t="s">
        <v>86</v>
      </c>
      <c r="L10" s="21">
        <v>0</v>
      </c>
      <c r="M10" s="21">
        <v>624</v>
      </c>
      <c r="N10" s="19" t="s">
        <v>139</v>
      </c>
      <c r="O10" s="22">
        <f t="shared" ref="O10:O20" si="0">G10</f>
        <v>733.04</v>
      </c>
      <c r="P10" s="21">
        <v>3880</v>
      </c>
      <c r="Q10" s="23" t="s">
        <v>140</v>
      </c>
      <c r="R10" s="21">
        <v>0</v>
      </c>
      <c r="S10" s="2"/>
    </row>
    <row r="11" spans="1:29" ht="49.5" hidden="1" customHeight="1" x14ac:dyDescent="0.2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29" ht="33" customHeight="1" x14ac:dyDescent="0.2">
      <c r="A12" s="14">
        <v>2</v>
      </c>
      <c r="B12" s="14">
        <v>33539</v>
      </c>
      <c r="C12" s="24" t="s">
        <v>111</v>
      </c>
      <c r="D12" s="14">
        <v>471232</v>
      </c>
      <c r="E12" s="24" t="s">
        <v>52</v>
      </c>
      <c r="F12" s="29" t="s">
        <v>128</v>
      </c>
      <c r="G12" s="14">
        <v>35.700000000000003</v>
      </c>
      <c r="H12" s="18" t="s">
        <v>20</v>
      </c>
      <c r="I12" s="18" t="s">
        <v>19</v>
      </c>
      <c r="J12" s="11" t="s">
        <v>141</v>
      </c>
      <c r="K12" s="24" t="s">
        <v>96</v>
      </c>
      <c r="L12" s="14">
        <v>0</v>
      </c>
      <c r="M12" s="25">
        <v>621</v>
      </c>
      <c r="N12" s="24" t="s">
        <v>98</v>
      </c>
      <c r="O12" s="22">
        <f t="shared" si="0"/>
        <v>35.700000000000003</v>
      </c>
      <c r="P12" s="21">
        <v>3879</v>
      </c>
      <c r="Q12" s="24" t="s">
        <v>140</v>
      </c>
      <c r="R12" s="14">
        <v>0</v>
      </c>
    </row>
    <row r="13" spans="1:29" ht="28.5" customHeight="1" x14ac:dyDescent="0.2">
      <c r="A13" s="14">
        <v>3</v>
      </c>
      <c r="B13" s="14">
        <v>33721</v>
      </c>
      <c r="C13" s="24" t="s">
        <v>109</v>
      </c>
      <c r="D13" s="15">
        <v>239105982951</v>
      </c>
      <c r="E13" s="24" t="s">
        <v>80</v>
      </c>
      <c r="F13" s="30" t="s">
        <v>142</v>
      </c>
      <c r="G13" s="14">
        <v>149.99</v>
      </c>
      <c r="H13" s="18" t="s">
        <v>20</v>
      </c>
      <c r="I13" s="18" t="s">
        <v>19</v>
      </c>
      <c r="J13" s="18" t="s">
        <v>143</v>
      </c>
      <c r="K13" s="24" t="s">
        <v>144</v>
      </c>
      <c r="L13" s="14">
        <v>0</v>
      </c>
      <c r="M13" s="14">
        <v>620</v>
      </c>
      <c r="N13" s="24" t="s">
        <v>98</v>
      </c>
      <c r="O13" s="22">
        <f t="shared" si="0"/>
        <v>149.99</v>
      </c>
      <c r="P13" s="14">
        <v>3878</v>
      </c>
      <c r="Q13" s="24" t="s">
        <v>140</v>
      </c>
      <c r="R13" s="14">
        <v>0</v>
      </c>
    </row>
    <row r="14" spans="1:29" ht="27.75" customHeight="1" x14ac:dyDescent="0.2">
      <c r="A14" s="14">
        <v>4</v>
      </c>
      <c r="B14" s="14">
        <v>33850</v>
      </c>
      <c r="C14" s="24" t="s">
        <v>109</v>
      </c>
      <c r="D14" s="25">
        <v>1421</v>
      </c>
      <c r="E14" s="24" t="s">
        <v>86</v>
      </c>
      <c r="F14" s="24" t="s">
        <v>119</v>
      </c>
      <c r="G14" s="14">
        <v>1256.8900000000001</v>
      </c>
      <c r="H14" s="18" t="s">
        <v>20</v>
      </c>
      <c r="I14" s="18" t="s">
        <v>19</v>
      </c>
      <c r="J14" s="18" t="s">
        <v>145</v>
      </c>
      <c r="K14" s="24" t="s">
        <v>98</v>
      </c>
      <c r="L14" s="14">
        <v>0</v>
      </c>
      <c r="M14" s="14">
        <v>645</v>
      </c>
      <c r="N14" s="25" t="s">
        <v>47</v>
      </c>
      <c r="O14" s="22">
        <f t="shared" si="0"/>
        <v>1256.8900000000001</v>
      </c>
      <c r="P14" s="14">
        <v>3877</v>
      </c>
      <c r="Q14" s="24" t="s">
        <v>140</v>
      </c>
      <c r="R14" s="14">
        <v>0</v>
      </c>
    </row>
    <row r="15" spans="1:29" ht="42" customHeight="1" x14ac:dyDescent="0.2">
      <c r="A15" s="14">
        <v>5</v>
      </c>
      <c r="B15" s="14">
        <v>33617</v>
      </c>
      <c r="C15" s="24" t="s">
        <v>86</v>
      </c>
      <c r="D15" s="14">
        <v>1391</v>
      </c>
      <c r="E15" s="24" t="s">
        <v>111</v>
      </c>
      <c r="F15" s="24" t="s">
        <v>119</v>
      </c>
      <c r="G15" s="14">
        <v>9752.9599999999991</v>
      </c>
      <c r="H15" s="18" t="s">
        <v>20</v>
      </c>
      <c r="I15" s="18" t="s">
        <v>19</v>
      </c>
      <c r="J15" s="18" t="s">
        <v>146</v>
      </c>
      <c r="K15" s="24" t="s">
        <v>98</v>
      </c>
      <c r="L15" s="14">
        <v>0</v>
      </c>
      <c r="M15" s="14">
        <v>647</v>
      </c>
      <c r="N15" s="25" t="s">
        <v>47</v>
      </c>
      <c r="O15" s="22">
        <f t="shared" si="0"/>
        <v>9752.9599999999991</v>
      </c>
      <c r="P15" s="14">
        <v>3877</v>
      </c>
      <c r="Q15" s="24" t="s">
        <v>140</v>
      </c>
      <c r="R15" s="14">
        <v>0</v>
      </c>
    </row>
    <row r="16" spans="1:29" ht="28.5" customHeight="1" x14ac:dyDescent="0.2">
      <c r="A16" s="15">
        <v>6</v>
      </c>
      <c r="B16" s="14">
        <v>33743</v>
      </c>
      <c r="C16" s="24" t="s">
        <v>109</v>
      </c>
      <c r="D16" s="14">
        <v>220900439</v>
      </c>
      <c r="E16" s="24" t="s">
        <v>111</v>
      </c>
      <c r="F16" s="24" t="s">
        <v>107</v>
      </c>
      <c r="G16" s="14">
        <v>18598.810000000001</v>
      </c>
      <c r="H16" s="18" t="s">
        <v>20</v>
      </c>
      <c r="I16" s="18" t="s">
        <v>19</v>
      </c>
      <c r="J16" s="24" t="s">
        <v>147</v>
      </c>
      <c r="K16" s="24" t="s">
        <v>109</v>
      </c>
      <c r="L16" s="14">
        <v>0</v>
      </c>
      <c r="M16" s="14">
        <v>606</v>
      </c>
      <c r="N16" s="25" t="s">
        <v>96</v>
      </c>
      <c r="O16" s="14">
        <f t="shared" si="0"/>
        <v>18598.810000000001</v>
      </c>
      <c r="P16" s="14">
        <v>3881</v>
      </c>
      <c r="Q16" s="24" t="s">
        <v>140</v>
      </c>
      <c r="R16" s="14">
        <v>0</v>
      </c>
    </row>
    <row r="17" spans="1:18" ht="30" customHeight="1" x14ac:dyDescent="0.2">
      <c r="A17" s="15">
        <v>7</v>
      </c>
      <c r="B17" s="14">
        <v>33882</v>
      </c>
      <c r="C17" s="24" t="s">
        <v>144</v>
      </c>
      <c r="D17" s="14">
        <v>124722</v>
      </c>
      <c r="E17" s="24" t="s">
        <v>109</v>
      </c>
      <c r="F17" s="24" t="s">
        <v>148</v>
      </c>
      <c r="G17" s="14">
        <v>2004.31</v>
      </c>
      <c r="H17" s="18" t="s">
        <v>20</v>
      </c>
      <c r="I17" s="18" t="s">
        <v>19</v>
      </c>
      <c r="J17" s="24" t="s">
        <v>149</v>
      </c>
      <c r="K17" s="24" t="s">
        <v>144</v>
      </c>
      <c r="L17" s="14">
        <v>0</v>
      </c>
      <c r="M17" s="14">
        <v>612</v>
      </c>
      <c r="N17" s="25" t="s">
        <v>96</v>
      </c>
      <c r="O17" s="14">
        <f t="shared" si="0"/>
        <v>2004.31</v>
      </c>
      <c r="P17" s="14">
        <v>3882</v>
      </c>
      <c r="Q17" s="24" t="s">
        <v>140</v>
      </c>
      <c r="R17" s="14">
        <v>0</v>
      </c>
    </row>
    <row r="18" spans="1:18" ht="27" customHeight="1" x14ac:dyDescent="0.2">
      <c r="A18" s="15">
        <v>8</v>
      </c>
      <c r="B18" s="14">
        <v>36851</v>
      </c>
      <c r="C18" s="24" t="s">
        <v>102</v>
      </c>
      <c r="D18" s="14">
        <v>1945</v>
      </c>
      <c r="E18" s="24" t="s">
        <v>150</v>
      </c>
      <c r="F18" s="24" t="s">
        <v>57</v>
      </c>
      <c r="G18" s="14">
        <v>122.5</v>
      </c>
      <c r="H18" s="18" t="s">
        <v>20</v>
      </c>
      <c r="I18" s="18" t="s">
        <v>19</v>
      </c>
      <c r="J18" s="18" t="s">
        <v>151</v>
      </c>
      <c r="K18" s="24" t="s">
        <v>102</v>
      </c>
      <c r="L18" s="14">
        <v>0</v>
      </c>
      <c r="M18" s="14">
        <v>3165</v>
      </c>
      <c r="N18" s="25" t="s">
        <v>140</v>
      </c>
      <c r="O18" s="14">
        <f t="shared" si="0"/>
        <v>122.5</v>
      </c>
      <c r="P18" s="14">
        <v>3883</v>
      </c>
      <c r="Q18" s="24" t="s">
        <v>140</v>
      </c>
      <c r="R18" s="14">
        <v>0</v>
      </c>
    </row>
    <row r="19" spans="1:18" ht="28.5" customHeight="1" x14ac:dyDescent="0.2">
      <c r="A19" s="15">
        <v>9</v>
      </c>
      <c r="B19" s="14">
        <v>36825</v>
      </c>
      <c r="C19" s="24" t="s">
        <v>102</v>
      </c>
      <c r="D19" s="14">
        <v>16182</v>
      </c>
      <c r="E19" s="24" t="s">
        <v>144</v>
      </c>
      <c r="F19" s="24" t="s">
        <v>132</v>
      </c>
      <c r="G19" s="14">
        <v>2731.05</v>
      </c>
      <c r="H19" s="18" t="s">
        <v>62</v>
      </c>
      <c r="I19" s="18" t="s">
        <v>19</v>
      </c>
      <c r="J19" s="18" t="s">
        <v>152</v>
      </c>
      <c r="K19" s="24" t="s">
        <v>102</v>
      </c>
      <c r="L19" s="14">
        <v>0</v>
      </c>
      <c r="M19" s="14">
        <v>3166</v>
      </c>
      <c r="N19" s="25" t="s">
        <v>140</v>
      </c>
      <c r="O19" s="14">
        <f t="shared" si="0"/>
        <v>2731.05</v>
      </c>
      <c r="P19" s="14">
        <v>126</v>
      </c>
      <c r="Q19" s="24" t="s">
        <v>140</v>
      </c>
      <c r="R19" s="14">
        <v>0</v>
      </c>
    </row>
    <row r="20" spans="1:18" ht="32.25" customHeight="1" x14ac:dyDescent="0.2">
      <c r="A20" s="13">
        <v>10</v>
      </c>
      <c r="B20" s="14">
        <v>33669</v>
      </c>
      <c r="C20" s="24" t="s">
        <v>86</v>
      </c>
      <c r="D20" s="14">
        <v>23000000072615</v>
      </c>
      <c r="E20" s="25" t="s">
        <v>111</v>
      </c>
      <c r="F20" s="24" t="s">
        <v>153</v>
      </c>
      <c r="G20" s="14">
        <v>5992</v>
      </c>
      <c r="H20" s="24" t="s">
        <v>20</v>
      </c>
      <c r="I20" s="18" t="s">
        <v>19</v>
      </c>
      <c r="J20" s="24" t="s">
        <v>154</v>
      </c>
      <c r="K20" s="24" t="s">
        <v>86</v>
      </c>
      <c r="L20" s="14">
        <v>0</v>
      </c>
      <c r="M20" s="14">
        <v>651</v>
      </c>
      <c r="N20" s="25" t="s">
        <v>47</v>
      </c>
      <c r="O20" s="14">
        <f t="shared" si="0"/>
        <v>5992</v>
      </c>
      <c r="P20" s="14">
        <v>3888</v>
      </c>
      <c r="Q20" s="24" t="s">
        <v>140</v>
      </c>
      <c r="R20" s="14">
        <v>0</v>
      </c>
    </row>
  </sheetData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ageMargins left="0.7" right="0.7" top="0.75" bottom="0.75" header="0.3" footer="0.3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900-000000000000}">
  <dimension ref="A2:AC14"/>
  <sheetViews>
    <sheetView workbookViewId="0">
      <selection activeCell="J27" sqref="J27"/>
    </sheetView>
  </sheetViews>
  <sheetFormatPr defaultRowHeight="12.75" x14ac:dyDescent="0.2"/>
  <cols>
    <col min="1" max="1" width="7.140625" style="10" customWidth="1"/>
    <col min="2" max="2" width="9.28515625" style="6" customWidth="1"/>
    <col min="3" max="3" width="12.42578125" style="6" customWidth="1"/>
    <col min="4" max="4" width="15.5703125" style="6" customWidth="1"/>
    <col min="5" max="5" width="14.28515625" style="6" customWidth="1"/>
    <col min="6" max="6" width="20.140625" style="6" customWidth="1"/>
    <col min="7" max="7" width="12.42578125" style="6" customWidth="1"/>
    <col min="8" max="8" width="9.42578125" style="6" customWidth="1"/>
    <col min="9" max="9" width="16.85546875" style="6" customWidth="1"/>
    <col min="10" max="10" width="32.42578125" style="6" customWidth="1"/>
    <col min="11" max="11" width="13.28515625" style="6" customWidth="1"/>
    <col min="12" max="13" width="9.28515625" style="6" customWidth="1"/>
    <col min="14" max="14" width="10.42578125" style="6" customWidth="1"/>
    <col min="15" max="15" width="11.85546875" style="6" customWidth="1"/>
    <col min="16" max="16" width="9.85546875" style="6" customWidth="1"/>
    <col min="17" max="17" width="12.42578125" style="6" customWidth="1"/>
    <col min="18" max="18" width="7.8554687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9.25" customHeight="1" x14ac:dyDescent="0.2">
      <c r="A10" s="7">
        <v>1</v>
      </c>
      <c r="B10" s="18">
        <v>10019</v>
      </c>
      <c r="C10" s="19" t="s">
        <v>1090</v>
      </c>
      <c r="D10" s="18">
        <v>100878</v>
      </c>
      <c r="E10" s="19" t="s">
        <v>990</v>
      </c>
      <c r="F10" s="29" t="s">
        <v>71</v>
      </c>
      <c r="G10" s="54">
        <v>593.96</v>
      </c>
      <c r="H10" s="29" t="s">
        <v>20</v>
      </c>
      <c r="I10" s="29" t="s">
        <v>19</v>
      </c>
      <c r="J10" s="55" t="s">
        <v>1091</v>
      </c>
      <c r="K10" s="56" t="s">
        <v>985</v>
      </c>
      <c r="L10" s="32">
        <v>0</v>
      </c>
      <c r="M10" s="32">
        <v>600</v>
      </c>
      <c r="N10" s="56" t="s">
        <v>1066</v>
      </c>
      <c r="O10" s="57">
        <f>G10</f>
        <v>593.96</v>
      </c>
      <c r="P10" s="58">
        <v>640</v>
      </c>
      <c r="Q10" s="18" t="s">
        <v>1092</v>
      </c>
      <c r="R10" s="21">
        <v>0</v>
      </c>
      <c r="S10" s="2"/>
    </row>
    <row r="11" spans="1:29" ht="4.5" hidden="1" customHeight="1" x14ac:dyDescent="0.2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33"/>
      <c r="N11" s="59"/>
      <c r="O11" s="57">
        <f>G11</f>
        <v>0</v>
      </c>
      <c r="P11" s="14"/>
      <c r="Q11" s="18"/>
      <c r="R11" s="21">
        <v>0</v>
      </c>
    </row>
    <row r="12" spans="1:29" ht="32.25" customHeight="1" x14ac:dyDescent="0.2">
      <c r="A12" s="13">
        <v>2</v>
      </c>
      <c r="B12" s="14">
        <v>10829</v>
      </c>
      <c r="C12" s="24" t="s">
        <v>1029</v>
      </c>
      <c r="D12" s="25">
        <v>123</v>
      </c>
      <c r="E12" s="24" t="s">
        <v>885</v>
      </c>
      <c r="F12" s="18" t="s">
        <v>1071</v>
      </c>
      <c r="G12" s="14">
        <v>2460.79</v>
      </c>
      <c r="H12" s="18" t="s">
        <v>20</v>
      </c>
      <c r="I12" s="18" t="s">
        <v>19</v>
      </c>
      <c r="J12" s="18" t="s">
        <v>1094</v>
      </c>
      <c r="K12" s="24" t="s">
        <v>999</v>
      </c>
      <c r="L12" s="14">
        <v>0</v>
      </c>
      <c r="M12" s="33">
        <v>579</v>
      </c>
      <c r="N12" s="30" t="s">
        <v>1070</v>
      </c>
      <c r="O12" s="57">
        <f>G12</f>
        <v>2460.79</v>
      </c>
      <c r="P12" s="14">
        <v>641</v>
      </c>
      <c r="Q12" s="18" t="s">
        <v>1092</v>
      </c>
      <c r="R12" s="14">
        <v>0</v>
      </c>
    </row>
    <row r="13" spans="1:29" ht="27" customHeight="1" x14ac:dyDescent="0.2">
      <c r="A13" s="13">
        <v>3</v>
      </c>
      <c r="B13" s="14">
        <v>8525</v>
      </c>
      <c r="C13" s="24" t="s">
        <v>907</v>
      </c>
      <c r="D13" s="15">
        <v>13832288</v>
      </c>
      <c r="E13" s="24" t="s">
        <v>918</v>
      </c>
      <c r="F13" s="18" t="s">
        <v>294</v>
      </c>
      <c r="G13" s="14">
        <v>190.4</v>
      </c>
      <c r="H13" s="18" t="s">
        <v>20</v>
      </c>
      <c r="I13" s="18" t="s">
        <v>19</v>
      </c>
      <c r="J13" s="18" t="s">
        <v>1093</v>
      </c>
      <c r="K13" s="24" t="s">
        <v>907</v>
      </c>
      <c r="L13" s="14">
        <v>0</v>
      </c>
      <c r="M13" s="33">
        <v>537</v>
      </c>
      <c r="N13" s="30" t="s">
        <v>1026</v>
      </c>
      <c r="O13" s="57">
        <f>G13</f>
        <v>190.4</v>
      </c>
      <c r="P13" s="14">
        <v>642</v>
      </c>
      <c r="Q13" s="18" t="s">
        <v>1092</v>
      </c>
      <c r="R13" s="14">
        <v>0</v>
      </c>
    </row>
    <row r="14" spans="1:29" ht="25.5" customHeight="1" x14ac:dyDescent="0.2">
      <c r="A14" s="13">
        <v>4</v>
      </c>
      <c r="B14" s="14">
        <v>8526</v>
      </c>
      <c r="C14" s="24" t="s">
        <v>907</v>
      </c>
      <c r="D14" s="14">
        <v>13832284</v>
      </c>
      <c r="E14" s="24" t="s">
        <v>918</v>
      </c>
      <c r="F14" s="18" t="s">
        <v>294</v>
      </c>
      <c r="G14" s="14">
        <v>171.36</v>
      </c>
      <c r="H14" s="18" t="s">
        <v>20</v>
      </c>
      <c r="I14" s="18" t="s">
        <v>19</v>
      </c>
      <c r="J14" s="24" t="s">
        <v>1095</v>
      </c>
      <c r="K14" s="24" t="s">
        <v>926</v>
      </c>
      <c r="L14" s="14">
        <v>0</v>
      </c>
      <c r="M14" s="14">
        <v>536</v>
      </c>
      <c r="N14" s="24" t="s">
        <v>1026</v>
      </c>
      <c r="O14" s="57">
        <f>G14</f>
        <v>171.36</v>
      </c>
      <c r="P14" s="14">
        <v>642</v>
      </c>
      <c r="Q14" s="24" t="s">
        <v>1092</v>
      </c>
      <c r="R14" s="14">
        <v>0</v>
      </c>
    </row>
  </sheetData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A00-000000000000}">
  <dimension ref="A2:AC14"/>
  <sheetViews>
    <sheetView workbookViewId="0">
      <selection sqref="A1:IV65536"/>
    </sheetView>
  </sheetViews>
  <sheetFormatPr defaultRowHeight="12.75" x14ac:dyDescent="0.2"/>
  <cols>
    <col min="1" max="1" width="7.140625" style="10" customWidth="1"/>
    <col min="2" max="2" width="12.7109375" style="6" customWidth="1"/>
    <col min="3" max="3" width="12.42578125" style="6" customWidth="1"/>
    <col min="4" max="4" width="15.5703125" style="6" customWidth="1"/>
    <col min="5" max="5" width="14.28515625" style="6" customWidth="1"/>
    <col min="6" max="6" width="20.140625" style="6" customWidth="1"/>
    <col min="7" max="7" width="12.42578125" style="6" customWidth="1"/>
    <col min="8" max="8" width="10.140625" style="6" customWidth="1"/>
    <col min="9" max="9" width="16.85546875" style="6" customWidth="1"/>
    <col min="10" max="10" width="31.5703125" style="6" customWidth="1"/>
    <col min="11" max="11" width="13.28515625" style="6" customWidth="1"/>
    <col min="12" max="13" width="9.28515625" style="6" customWidth="1"/>
    <col min="14" max="14" width="10.42578125" style="6" customWidth="1"/>
    <col min="15" max="15" width="11.85546875" style="6" customWidth="1"/>
    <col min="16" max="16" width="9.85546875" style="6" customWidth="1"/>
    <col min="17" max="17" width="12.42578125" style="6" customWidth="1"/>
    <col min="18" max="18" width="7.8554687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9.25" customHeight="1" x14ac:dyDescent="0.2">
      <c r="A10" s="7">
        <v>1</v>
      </c>
      <c r="B10" s="18">
        <v>13949</v>
      </c>
      <c r="C10" s="19" t="s">
        <v>1100</v>
      </c>
      <c r="D10" s="18">
        <v>221</v>
      </c>
      <c r="E10" s="19" t="s">
        <v>1099</v>
      </c>
      <c r="F10" s="29" t="s">
        <v>130</v>
      </c>
      <c r="G10" s="54">
        <v>1762.51</v>
      </c>
      <c r="H10" s="29" t="s">
        <v>20</v>
      </c>
      <c r="I10" s="29" t="s">
        <v>19</v>
      </c>
      <c r="J10" s="55" t="s">
        <v>1101</v>
      </c>
      <c r="K10" s="56" t="s">
        <v>1100</v>
      </c>
      <c r="L10" s="32">
        <v>0</v>
      </c>
      <c r="M10" s="32">
        <v>692</v>
      </c>
      <c r="N10" s="56" t="s">
        <v>1102</v>
      </c>
      <c r="O10" s="57">
        <f>G10</f>
        <v>1762.51</v>
      </c>
      <c r="P10" s="58">
        <v>768</v>
      </c>
      <c r="Q10" s="18" t="s">
        <v>1103</v>
      </c>
      <c r="R10" s="21">
        <v>0</v>
      </c>
      <c r="S10" s="2"/>
    </row>
    <row r="11" spans="1:29" ht="4.5" hidden="1" customHeight="1" x14ac:dyDescent="0.2">
      <c r="A11" s="7"/>
      <c r="B11" s="14"/>
      <c r="C11" s="15"/>
      <c r="D11" s="15"/>
      <c r="E11" s="15"/>
      <c r="F11" s="29"/>
      <c r="G11" s="16"/>
      <c r="H11" s="18"/>
      <c r="I11" s="29" t="s">
        <v>19</v>
      </c>
      <c r="J11" s="11"/>
      <c r="K11" s="15"/>
      <c r="L11" s="21"/>
      <c r="M11" s="33"/>
      <c r="N11" s="59"/>
      <c r="O11" s="57">
        <f>G11</f>
        <v>0</v>
      </c>
      <c r="P11" s="14"/>
      <c r="Q11" s="18"/>
      <c r="R11" s="21">
        <v>0</v>
      </c>
    </row>
    <row r="12" spans="1:29" ht="32.25" customHeight="1" x14ac:dyDescent="0.2">
      <c r="A12" s="13">
        <v>2</v>
      </c>
      <c r="B12" s="14">
        <v>11753</v>
      </c>
      <c r="C12" s="24" t="s">
        <v>1046</v>
      </c>
      <c r="D12" s="14">
        <v>2029283</v>
      </c>
      <c r="E12" s="24" t="s">
        <v>1006</v>
      </c>
      <c r="F12" s="18" t="s">
        <v>322</v>
      </c>
      <c r="G12" s="14">
        <v>775.66</v>
      </c>
      <c r="H12" s="18" t="s">
        <v>20</v>
      </c>
      <c r="I12" s="29" t="s">
        <v>19</v>
      </c>
      <c r="J12" s="18" t="s">
        <v>1061</v>
      </c>
      <c r="K12" s="24" t="s">
        <v>1046</v>
      </c>
      <c r="L12" s="14">
        <v>0</v>
      </c>
      <c r="M12" s="33">
        <v>552</v>
      </c>
      <c r="N12" s="30" t="s">
        <v>1070</v>
      </c>
      <c r="O12" s="57">
        <f>G12</f>
        <v>775.66</v>
      </c>
      <c r="P12" s="14">
        <v>769</v>
      </c>
      <c r="Q12" s="18" t="s">
        <v>1103</v>
      </c>
      <c r="R12" s="21">
        <v>0</v>
      </c>
    </row>
    <row r="13" spans="1:29" ht="27.75" customHeight="1" x14ac:dyDescent="0.2">
      <c r="A13" s="13">
        <v>3</v>
      </c>
      <c r="B13" s="14">
        <v>11341</v>
      </c>
      <c r="C13" s="24" t="s">
        <v>1006</v>
      </c>
      <c r="D13" s="14">
        <v>2029270</v>
      </c>
      <c r="E13" s="24" t="s">
        <v>1006</v>
      </c>
      <c r="F13" s="18" t="s">
        <v>322</v>
      </c>
      <c r="G13" s="14">
        <v>2450.4899999999998</v>
      </c>
      <c r="H13" s="18" t="s">
        <v>20</v>
      </c>
      <c r="I13" s="29" t="s">
        <v>19</v>
      </c>
      <c r="J13" s="18" t="s">
        <v>1061</v>
      </c>
      <c r="K13" s="24" t="s">
        <v>1026</v>
      </c>
      <c r="L13" s="14">
        <v>0</v>
      </c>
      <c r="M13" s="14">
        <v>583</v>
      </c>
      <c r="N13" s="24" t="s">
        <v>1070</v>
      </c>
      <c r="O13" s="57">
        <f>G13</f>
        <v>2450.4899999999998</v>
      </c>
      <c r="P13" s="14">
        <v>769</v>
      </c>
      <c r="Q13" s="24" t="s">
        <v>1103</v>
      </c>
      <c r="R13" s="21">
        <v>0</v>
      </c>
    </row>
    <row r="14" spans="1:29" ht="24" customHeight="1" x14ac:dyDescent="0.2">
      <c r="A14" s="13">
        <v>4</v>
      </c>
      <c r="B14" s="14">
        <v>11754</v>
      </c>
      <c r="C14" s="24" t="s">
        <v>1046</v>
      </c>
      <c r="D14" s="14">
        <v>2029272</v>
      </c>
      <c r="E14" s="24" t="s">
        <v>1006</v>
      </c>
      <c r="F14" s="18" t="s">
        <v>322</v>
      </c>
      <c r="G14" s="14">
        <v>2653.04</v>
      </c>
      <c r="H14" s="18" t="s">
        <v>20</v>
      </c>
      <c r="I14" s="29" t="s">
        <v>19</v>
      </c>
      <c r="J14" s="24" t="s">
        <v>1104</v>
      </c>
      <c r="K14" s="24" t="s">
        <v>1046</v>
      </c>
      <c r="L14" s="14">
        <v>0</v>
      </c>
      <c r="M14" s="14">
        <v>690</v>
      </c>
      <c r="N14" s="25" t="s">
        <v>1100</v>
      </c>
      <c r="O14" s="57">
        <f>G14</f>
        <v>2653.04</v>
      </c>
      <c r="P14" s="14">
        <v>769</v>
      </c>
      <c r="Q14" s="24" t="s">
        <v>1103</v>
      </c>
      <c r="R14" s="21">
        <v>0</v>
      </c>
    </row>
  </sheetData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B00-000000000000}">
  <dimension ref="A2:AC37"/>
  <sheetViews>
    <sheetView topLeftCell="A13" workbookViewId="0">
      <selection activeCell="J37" sqref="J37"/>
    </sheetView>
  </sheetViews>
  <sheetFormatPr defaultRowHeight="12.75" x14ac:dyDescent="0.2"/>
  <cols>
    <col min="1" max="1" width="7.140625" style="10" customWidth="1"/>
    <col min="2" max="2" width="9.28515625" style="6" customWidth="1"/>
    <col min="3" max="3" width="12.42578125" style="6" customWidth="1"/>
    <col min="4" max="4" width="15.5703125" style="6" customWidth="1"/>
    <col min="5" max="5" width="14.28515625" style="6" customWidth="1"/>
    <col min="6" max="6" width="20.140625" style="6" customWidth="1"/>
    <col min="7" max="7" width="12.42578125" style="6" customWidth="1"/>
    <col min="8" max="8" width="9.42578125" style="6" customWidth="1"/>
    <col min="9" max="9" width="16.85546875" style="6" customWidth="1"/>
    <col min="10" max="10" width="35.42578125" style="6" customWidth="1"/>
    <col min="11" max="11" width="13.28515625" style="6" customWidth="1"/>
    <col min="12" max="13" width="9.28515625" style="6" customWidth="1"/>
    <col min="14" max="14" width="10.42578125" style="6" customWidth="1"/>
    <col min="15" max="15" width="11.85546875" style="6" customWidth="1"/>
    <col min="16" max="16" width="9.85546875" style="6" customWidth="1"/>
    <col min="17" max="17" width="12.42578125" style="6" customWidth="1"/>
    <col min="18" max="18" width="7.8554687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9.25" customHeight="1" x14ac:dyDescent="0.2">
      <c r="A10" s="7">
        <v>1</v>
      </c>
      <c r="B10" s="18">
        <v>12103</v>
      </c>
      <c r="C10" s="19" t="s">
        <v>1064</v>
      </c>
      <c r="D10" s="18">
        <v>42044</v>
      </c>
      <c r="E10" s="19" t="s">
        <v>1070</v>
      </c>
      <c r="F10" s="29" t="s">
        <v>225</v>
      </c>
      <c r="G10" s="54">
        <v>589.04999999999995</v>
      </c>
      <c r="H10" s="32" t="s">
        <v>20</v>
      </c>
      <c r="I10" s="29" t="s">
        <v>19</v>
      </c>
      <c r="J10" s="55" t="s">
        <v>1106</v>
      </c>
      <c r="K10" s="56" t="s">
        <v>1064</v>
      </c>
      <c r="L10" s="32">
        <v>0</v>
      </c>
      <c r="M10" s="32">
        <v>638</v>
      </c>
      <c r="N10" s="56" t="s">
        <v>1099</v>
      </c>
      <c r="O10" s="57">
        <f>G10</f>
        <v>589.04999999999995</v>
      </c>
      <c r="P10" s="58">
        <v>785</v>
      </c>
      <c r="Q10" s="18" t="s">
        <v>1105</v>
      </c>
      <c r="R10" s="21">
        <v>0</v>
      </c>
      <c r="S10" s="2"/>
    </row>
    <row r="11" spans="1:29" ht="4.5" hidden="1" customHeight="1" x14ac:dyDescent="0.2">
      <c r="A11" s="7"/>
      <c r="B11" s="14"/>
      <c r="C11" s="15"/>
      <c r="D11" s="15"/>
      <c r="E11" s="15"/>
      <c r="F11" s="29"/>
      <c r="G11" s="16"/>
      <c r="H11" s="32" t="s">
        <v>20</v>
      </c>
      <c r="I11" s="29" t="s">
        <v>19</v>
      </c>
      <c r="J11" s="11"/>
      <c r="K11" s="15"/>
      <c r="L11" s="21"/>
      <c r="M11" s="33"/>
      <c r="N11" s="59"/>
      <c r="O11" s="57">
        <f t="shared" ref="O11:O31" si="0">G11</f>
        <v>0</v>
      </c>
      <c r="P11" s="14"/>
      <c r="Q11" s="18"/>
      <c r="R11" s="21">
        <v>0</v>
      </c>
    </row>
    <row r="12" spans="1:29" ht="32.25" customHeight="1" x14ac:dyDescent="0.2">
      <c r="A12" s="13">
        <v>2</v>
      </c>
      <c r="B12" s="14">
        <v>11982</v>
      </c>
      <c r="C12" s="24" t="s">
        <v>1070</v>
      </c>
      <c r="D12" s="25">
        <v>2023488</v>
      </c>
      <c r="E12" s="24" t="s">
        <v>1070</v>
      </c>
      <c r="F12" s="18" t="s">
        <v>1107</v>
      </c>
      <c r="G12" s="14">
        <v>892.5</v>
      </c>
      <c r="H12" s="32" t="s">
        <v>20</v>
      </c>
      <c r="I12" s="29" t="s">
        <v>19</v>
      </c>
      <c r="J12" s="18" t="s">
        <v>1108</v>
      </c>
      <c r="K12" s="24" t="s">
        <v>1064</v>
      </c>
      <c r="L12" s="14">
        <v>0</v>
      </c>
      <c r="M12" s="33">
        <v>635</v>
      </c>
      <c r="N12" s="30" t="s">
        <v>1099</v>
      </c>
      <c r="O12" s="57">
        <f t="shared" si="0"/>
        <v>892.5</v>
      </c>
      <c r="P12" s="14">
        <v>786</v>
      </c>
      <c r="Q12" s="18" t="s">
        <v>1105</v>
      </c>
      <c r="R12" s="14">
        <v>0</v>
      </c>
    </row>
    <row r="13" spans="1:29" ht="24" customHeight="1" x14ac:dyDescent="0.2">
      <c r="A13" s="13">
        <v>3</v>
      </c>
      <c r="B13" s="14">
        <v>711</v>
      </c>
      <c r="C13" s="25" t="s">
        <v>1102</v>
      </c>
      <c r="D13" s="14">
        <v>40680844</v>
      </c>
      <c r="E13" s="24" t="s">
        <v>1070</v>
      </c>
      <c r="F13" s="24" t="s">
        <v>1109</v>
      </c>
      <c r="G13" s="14">
        <v>1215.96</v>
      </c>
      <c r="H13" s="32" t="s">
        <v>20</v>
      </c>
      <c r="I13" s="29" t="s">
        <v>19</v>
      </c>
      <c r="J13" s="24" t="s">
        <v>1110</v>
      </c>
      <c r="K13" s="24" t="s">
        <v>1111</v>
      </c>
      <c r="L13" s="14">
        <v>0</v>
      </c>
      <c r="M13" s="14">
        <v>710</v>
      </c>
      <c r="N13" s="25" t="s">
        <v>1105</v>
      </c>
      <c r="O13" s="57">
        <f t="shared" si="0"/>
        <v>1215.96</v>
      </c>
      <c r="P13" s="14">
        <v>794</v>
      </c>
      <c r="Q13" s="25" t="s">
        <v>1105</v>
      </c>
      <c r="R13" s="14">
        <v>0</v>
      </c>
    </row>
    <row r="14" spans="1:29" ht="24.75" customHeight="1" x14ac:dyDescent="0.2">
      <c r="A14" s="13">
        <v>4</v>
      </c>
      <c r="B14" s="14">
        <v>12402</v>
      </c>
      <c r="C14" s="25" t="s">
        <v>1066</v>
      </c>
      <c r="D14" s="14">
        <v>58</v>
      </c>
      <c r="E14" s="24" t="s">
        <v>1112</v>
      </c>
      <c r="F14" s="24" t="s">
        <v>1113</v>
      </c>
      <c r="G14" s="14">
        <v>20200.46</v>
      </c>
      <c r="H14" s="32" t="s">
        <v>20</v>
      </c>
      <c r="I14" s="29" t="s">
        <v>19</v>
      </c>
      <c r="J14" s="24" t="s">
        <v>1114</v>
      </c>
      <c r="K14" s="24" t="s">
        <v>1115</v>
      </c>
      <c r="L14" s="14">
        <v>0</v>
      </c>
      <c r="M14" s="14">
        <v>706</v>
      </c>
      <c r="N14" s="25" t="s">
        <v>1105</v>
      </c>
      <c r="O14" s="57">
        <f t="shared" si="0"/>
        <v>20200.46</v>
      </c>
      <c r="P14" s="14">
        <v>791</v>
      </c>
      <c r="Q14" s="24" t="s">
        <v>1105</v>
      </c>
      <c r="R14" s="14">
        <v>0</v>
      </c>
    </row>
    <row r="15" spans="1:29" ht="33" customHeight="1" x14ac:dyDescent="0.2">
      <c r="A15" s="13">
        <v>5</v>
      </c>
      <c r="B15" s="14">
        <v>12085</v>
      </c>
      <c r="C15" s="25" t="s">
        <v>1064</v>
      </c>
      <c r="D15" s="14">
        <v>1574</v>
      </c>
      <c r="E15" s="24" t="s">
        <v>1070</v>
      </c>
      <c r="F15" s="24" t="s">
        <v>875</v>
      </c>
      <c r="G15" s="14">
        <v>3094</v>
      </c>
      <c r="H15" s="32" t="s">
        <v>20</v>
      </c>
      <c r="I15" s="29" t="s">
        <v>19</v>
      </c>
      <c r="J15" s="18" t="s">
        <v>1116</v>
      </c>
      <c r="K15" s="24" t="s">
        <v>1100</v>
      </c>
      <c r="L15" s="14">
        <v>0</v>
      </c>
      <c r="M15" s="14">
        <v>711</v>
      </c>
      <c r="N15" s="25" t="s">
        <v>1105</v>
      </c>
      <c r="O15" s="57">
        <f t="shared" si="0"/>
        <v>3094</v>
      </c>
      <c r="P15" s="14">
        <v>796</v>
      </c>
      <c r="Q15" s="24" t="s">
        <v>1105</v>
      </c>
      <c r="R15" s="14">
        <v>0</v>
      </c>
    </row>
    <row r="16" spans="1:29" ht="17.25" customHeight="1" x14ac:dyDescent="0.2">
      <c r="A16" s="13">
        <v>6</v>
      </c>
      <c r="B16" s="14">
        <v>14435</v>
      </c>
      <c r="C16" s="25" t="s">
        <v>1117</v>
      </c>
      <c r="D16" s="14">
        <v>9591637</v>
      </c>
      <c r="E16" s="24" t="s">
        <v>1117</v>
      </c>
      <c r="F16" s="24" t="s">
        <v>509</v>
      </c>
      <c r="G16" s="14">
        <v>95.2</v>
      </c>
      <c r="H16" s="32" t="s">
        <v>20</v>
      </c>
      <c r="I16" s="29" t="s">
        <v>19</v>
      </c>
      <c r="J16" s="24" t="s">
        <v>1137</v>
      </c>
      <c r="K16" s="24" t="s">
        <v>1103</v>
      </c>
      <c r="L16" s="14">
        <v>0</v>
      </c>
      <c r="M16" s="14">
        <v>712</v>
      </c>
      <c r="N16" s="25" t="s">
        <v>1105</v>
      </c>
      <c r="O16" s="57">
        <f t="shared" si="0"/>
        <v>95.2</v>
      </c>
      <c r="P16" s="14">
        <v>795</v>
      </c>
      <c r="Q16" s="24" t="s">
        <v>1105</v>
      </c>
      <c r="R16" s="14">
        <v>0</v>
      </c>
    </row>
    <row r="17" spans="1:18" ht="22.5" customHeight="1" x14ac:dyDescent="0.2">
      <c r="A17" s="13">
        <v>7</v>
      </c>
      <c r="B17" s="14">
        <v>14412</v>
      </c>
      <c r="C17" s="25" t="s">
        <v>1117</v>
      </c>
      <c r="D17" s="14">
        <v>2066</v>
      </c>
      <c r="E17" s="24" t="s">
        <v>1102</v>
      </c>
      <c r="F17" s="24" t="s">
        <v>1118</v>
      </c>
      <c r="G17" s="14">
        <v>8330</v>
      </c>
      <c r="H17" s="32" t="s">
        <v>20</v>
      </c>
      <c r="I17" s="29" t="s">
        <v>19</v>
      </c>
      <c r="J17" s="24" t="s">
        <v>1126</v>
      </c>
      <c r="K17" s="15"/>
      <c r="L17" s="14">
        <v>0</v>
      </c>
      <c r="M17" s="14">
        <v>698</v>
      </c>
      <c r="N17" s="25" t="s">
        <v>1105</v>
      </c>
      <c r="O17" s="57">
        <f t="shared" si="0"/>
        <v>8330</v>
      </c>
      <c r="P17" s="14">
        <v>787</v>
      </c>
      <c r="Q17" s="24" t="s">
        <v>1105</v>
      </c>
      <c r="R17" s="14">
        <v>0</v>
      </c>
    </row>
    <row r="18" spans="1:18" ht="21.75" customHeight="1" x14ac:dyDescent="0.2">
      <c r="A18" s="13">
        <v>8</v>
      </c>
      <c r="B18" s="14">
        <v>13885</v>
      </c>
      <c r="C18" s="25" t="s">
        <v>1100</v>
      </c>
      <c r="D18" s="14">
        <v>49948</v>
      </c>
      <c r="E18" s="24" t="s">
        <v>1115</v>
      </c>
      <c r="F18" s="24" t="s">
        <v>1119</v>
      </c>
      <c r="G18" s="14">
        <v>389.12</v>
      </c>
      <c r="H18" s="25" t="s">
        <v>62</v>
      </c>
      <c r="I18" s="29" t="s">
        <v>19</v>
      </c>
      <c r="J18" s="24" t="s">
        <v>1120</v>
      </c>
      <c r="K18" s="24" t="s">
        <v>1111</v>
      </c>
      <c r="L18" s="14">
        <v>0</v>
      </c>
      <c r="M18" s="14">
        <v>700</v>
      </c>
      <c r="N18" s="25" t="s">
        <v>1105</v>
      </c>
      <c r="O18" s="57">
        <f t="shared" si="0"/>
        <v>389.12</v>
      </c>
      <c r="P18" s="14">
        <v>41</v>
      </c>
      <c r="Q18" s="24" t="s">
        <v>1105</v>
      </c>
      <c r="R18" s="14">
        <v>0</v>
      </c>
    </row>
    <row r="19" spans="1:18" ht="28.5" customHeight="1" x14ac:dyDescent="0.2">
      <c r="A19" s="13">
        <v>9</v>
      </c>
      <c r="B19" s="14">
        <v>12736</v>
      </c>
      <c r="C19" s="25" t="s">
        <v>1092</v>
      </c>
      <c r="D19" s="14">
        <v>3404</v>
      </c>
      <c r="E19" s="24" t="s">
        <v>1070</v>
      </c>
      <c r="F19" s="24" t="s">
        <v>119</v>
      </c>
      <c r="G19" s="14">
        <v>2497.1999999999998</v>
      </c>
      <c r="H19" s="25" t="s">
        <v>20</v>
      </c>
      <c r="I19" s="29" t="s">
        <v>19</v>
      </c>
      <c r="J19" s="18" t="s">
        <v>1121</v>
      </c>
      <c r="K19" s="24" t="s">
        <v>1122</v>
      </c>
      <c r="L19" s="14">
        <v>0</v>
      </c>
      <c r="M19" s="14">
        <v>703</v>
      </c>
      <c r="N19" s="25" t="s">
        <v>1105</v>
      </c>
      <c r="O19" s="57">
        <f t="shared" si="0"/>
        <v>2497.1999999999998</v>
      </c>
      <c r="P19" s="14">
        <v>789</v>
      </c>
      <c r="Q19" s="24" t="s">
        <v>1105</v>
      </c>
      <c r="R19" s="14">
        <v>0</v>
      </c>
    </row>
    <row r="20" spans="1:18" ht="24.75" customHeight="1" x14ac:dyDescent="0.2">
      <c r="A20" s="13">
        <v>10</v>
      </c>
      <c r="B20" s="14">
        <v>12240</v>
      </c>
      <c r="C20" s="25" t="s">
        <v>1064</v>
      </c>
      <c r="D20" s="14">
        <v>3272</v>
      </c>
      <c r="E20" s="24" t="s">
        <v>1029</v>
      </c>
      <c r="F20" s="24" t="s">
        <v>119</v>
      </c>
      <c r="G20" s="14">
        <v>2850.95</v>
      </c>
      <c r="H20" s="25" t="s">
        <v>20</v>
      </c>
      <c r="I20" s="29" t="s">
        <v>19</v>
      </c>
      <c r="J20" s="18" t="s">
        <v>1121</v>
      </c>
      <c r="K20" s="24" t="s">
        <v>1122</v>
      </c>
      <c r="L20" s="14">
        <v>0</v>
      </c>
      <c r="M20" s="14">
        <v>701</v>
      </c>
      <c r="N20" s="25" t="s">
        <v>1105</v>
      </c>
      <c r="O20" s="57">
        <f t="shared" si="0"/>
        <v>2850.95</v>
      </c>
      <c r="P20" s="14">
        <v>789</v>
      </c>
      <c r="Q20" s="24" t="s">
        <v>1105</v>
      </c>
      <c r="R20" s="14">
        <v>0</v>
      </c>
    </row>
    <row r="21" spans="1:18" ht="26.25" customHeight="1" x14ac:dyDescent="0.2">
      <c r="A21" s="13">
        <v>11</v>
      </c>
      <c r="B21" s="14">
        <v>12737</v>
      </c>
      <c r="C21" s="25" t="s">
        <v>1092</v>
      </c>
      <c r="D21" s="14">
        <v>3405</v>
      </c>
      <c r="E21" s="24" t="s">
        <v>1070</v>
      </c>
      <c r="F21" s="24" t="s">
        <v>119</v>
      </c>
      <c r="G21" s="14">
        <v>-2850.95</v>
      </c>
      <c r="H21" s="25" t="s">
        <v>20</v>
      </c>
      <c r="I21" s="29" t="s">
        <v>19</v>
      </c>
      <c r="J21" s="18" t="s">
        <v>1121</v>
      </c>
      <c r="K21" s="24" t="s">
        <v>1122</v>
      </c>
      <c r="L21" s="14">
        <v>0</v>
      </c>
      <c r="M21" s="14">
        <v>702</v>
      </c>
      <c r="N21" s="15"/>
      <c r="O21" s="57">
        <f t="shared" si="0"/>
        <v>-2850.95</v>
      </c>
      <c r="P21" s="14">
        <v>789</v>
      </c>
      <c r="Q21" s="24" t="s">
        <v>1105</v>
      </c>
      <c r="R21" s="14">
        <v>0</v>
      </c>
    </row>
    <row r="22" spans="1:18" ht="27.75" customHeight="1" x14ac:dyDescent="0.2">
      <c r="A22" s="13">
        <v>12</v>
      </c>
      <c r="B22" s="14">
        <v>14354</v>
      </c>
      <c r="C22" s="25" t="s">
        <v>1102</v>
      </c>
      <c r="D22" s="14">
        <v>237114465</v>
      </c>
      <c r="E22" s="24" t="s">
        <v>1102</v>
      </c>
      <c r="F22" s="24" t="s">
        <v>156</v>
      </c>
      <c r="G22" s="14">
        <v>34.51</v>
      </c>
      <c r="H22" s="25" t="s">
        <v>20</v>
      </c>
      <c r="I22" s="29" t="s">
        <v>19</v>
      </c>
      <c r="J22" s="24" t="s">
        <v>1127</v>
      </c>
      <c r="K22" s="24" t="s">
        <v>1102</v>
      </c>
      <c r="L22" s="14">
        <v>0</v>
      </c>
      <c r="M22" s="14">
        <v>699</v>
      </c>
      <c r="N22" s="24" t="s">
        <v>1105</v>
      </c>
      <c r="O22" s="57">
        <f t="shared" si="0"/>
        <v>34.51</v>
      </c>
      <c r="P22" s="14">
        <v>788</v>
      </c>
      <c r="Q22" s="24" t="s">
        <v>1105</v>
      </c>
      <c r="R22" s="14">
        <v>0</v>
      </c>
    </row>
    <row r="23" spans="1:18" ht="23.25" customHeight="1" x14ac:dyDescent="0.2">
      <c r="A23" s="13">
        <v>13</v>
      </c>
      <c r="B23" s="14">
        <v>14353</v>
      </c>
      <c r="C23" s="25" t="s">
        <v>1102</v>
      </c>
      <c r="D23" s="14">
        <v>237113828</v>
      </c>
      <c r="E23" s="24" t="s">
        <v>1111</v>
      </c>
      <c r="F23" s="24" t="s">
        <v>156</v>
      </c>
      <c r="G23" s="14">
        <v>0</v>
      </c>
      <c r="H23" s="25" t="s">
        <v>20</v>
      </c>
      <c r="I23" s="29" t="s">
        <v>19</v>
      </c>
      <c r="J23" s="24" t="s">
        <v>1123</v>
      </c>
      <c r="K23" s="24" t="s">
        <v>1102</v>
      </c>
      <c r="L23" s="14">
        <v>0</v>
      </c>
      <c r="M23" s="14"/>
      <c r="N23" s="15"/>
      <c r="O23" s="57">
        <f t="shared" si="0"/>
        <v>0</v>
      </c>
      <c r="P23" s="14">
        <v>788</v>
      </c>
      <c r="Q23" s="24" t="s">
        <v>1105</v>
      </c>
      <c r="R23" s="14">
        <v>0</v>
      </c>
    </row>
    <row r="24" spans="1:18" ht="21.75" customHeight="1" x14ac:dyDescent="0.2">
      <c r="A24" s="13">
        <v>14</v>
      </c>
      <c r="B24" s="14">
        <v>12362</v>
      </c>
      <c r="C24" s="25" t="s">
        <v>1066</v>
      </c>
      <c r="D24" s="14">
        <v>101944</v>
      </c>
      <c r="E24" s="24" t="s">
        <v>564</v>
      </c>
      <c r="F24" s="24" t="s">
        <v>1124</v>
      </c>
      <c r="G24" s="14">
        <v>799.73</v>
      </c>
      <c r="H24" s="25" t="s">
        <v>20</v>
      </c>
      <c r="I24" s="29" t="s">
        <v>19</v>
      </c>
      <c r="J24" s="24" t="s">
        <v>1128</v>
      </c>
      <c r="K24" s="24" t="s">
        <v>1122</v>
      </c>
      <c r="L24" s="14">
        <v>0</v>
      </c>
      <c r="M24" s="14">
        <v>657</v>
      </c>
      <c r="N24" s="24" t="s">
        <v>1105</v>
      </c>
      <c r="O24" s="57">
        <f t="shared" si="0"/>
        <v>799.73</v>
      </c>
      <c r="P24" s="14">
        <v>790</v>
      </c>
      <c r="Q24" s="24" t="s">
        <v>1105</v>
      </c>
      <c r="R24" s="14">
        <v>0</v>
      </c>
    </row>
    <row r="25" spans="1:18" ht="29.25" customHeight="1" x14ac:dyDescent="0.2">
      <c r="A25" s="13">
        <v>15</v>
      </c>
      <c r="B25" s="14">
        <v>14554</v>
      </c>
      <c r="C25" s="25" t="s">
        <v>1103</v>
      </c>
      <c r="D25" s="14">
        <v>103451</v>
      </c>
      <c r="E25" s="24" t="s">
        <v>1125</v>
      </c>
      <c r="F25" s="24" t="s">
        <v>1124</v>
      </c>
      <c r="G25" s="14">
        <v>650.57000000000005</v>
      </c>
      <c r="H25" s="25" t="s">
        <v>20</v>
      </c>
      <c r="I25" s="29" t="s">
        <v>19</v>
      </c>
      <c r="J25" s="18" t="s">
        <v>1129</v>
      </c>
      <c r="K25" s="24" t="s">
        <v>1130</v>
      </c>
      <c r="L25" s="14">
        <v>0</v>
      </c>
      <c r="M25" s="14">
        <v>696</v>
      </c>
      <c r="N25" s="24" t="s">
        <v>1105</v>
      </c>
      <c r="O25" s="57">
        <f t="shared" si="0"/>
        <v>650.57000000000005</v>
      </c>
      <c r="P25" s="14">
        <v>790</v>
      </c>
      <c r="Q25" s="24" t="s">
        <v>1105</v>
      </c>
      <c r="R25" s="14">
        <v>0</v>
      </c>
    </row>
    <row r="26" spans="1:18" ht="24" customHeight="1" x14ac:dyDescent="0.2">
      <c r="A26" s="13">
        <v>16</v>
      </c>
      <c r="B26" s="14">
        <v>13529</v>
      </c>
      <c r="C26" s="25" t="s">
        <v>1131</v>
      </c>
      <c r="D26" s="14">
        <v>230054</v>
      </c>
      <c r="E26" s="24" t="s">
        <v>797</v>
      </c>
      <c r="F26" s="24" t="s">
        <v>122</v>
      </c>
      <c r="G26" s="14">
        <v>789.75</v>
      </c>
      <c r="H26" s="25" t="s">
        <v>20</v>
      </c>
      <c r="I26" s="29" t="s">
        <v>19</v>
      </c>
      <c r="J26" s="24" t="s">
        <v>1132</v>
      </c>
      <c r="K26" s="24" t="s">
        <v>1111</v>
      </c>
      <c r="L26" s="14">
        <v>0</v>
      </c>
      <c r="M26" s="14">
        <v>708</v>
      </c>
      <c r="N26" s="24" t="s">
        <v>1105</v>
      </c>
      <c r="O26" s="57">
        <f t="shared" si="0"/>
        <v>789.75</v>
      </c>
      <c r="P26" s="14">
        <v>793</v>
      </c>
      <c r="Q26" s="24" t="s">
        <v>1105</v>
      </c>
      <c r="R26" s="14">
        <v>0</v>
      </c>
    </row>
    <row r="27" spans="1:18" ht="23.25" customHeight="1" x14ac:dyDescent="0.2">
      <c r="A27" s="13">
        <v>17</v>
      </c>
      <c r="B27" s="14">
        <v>13514</v>
      </c>
      <c r="C27" s="25" t="s">
        <v>1131</v>
      </c>
      <c r="D27" s="14">
        <v>230231</v>
      </c>
      <c r="E27" s="24" t="s">
        <v>1133</v>
      </c>
      <c r="F27" s="24" t="s">
        <v>122</v>
      </c>
      <c r="G27" s="14">
        <v>297.5</v>
      </c>
      <c r="H27" s="25" t="s">
        <v>20</v>
      </c>
      <c r="I27" s="29" t="s">
        <v>19</v>
      </c>
      <c r="J27" s="24" t="s">
        <v>1134</v>
      </c>
      <c r="K27" s="24" t="s">
        <v>1111</v>
      </c>
      <c r="L27" s="14">
        <v>0</v>
      </c>
      <c r="M27" s="14">
        <v>708</v>
      </c>
      <c r="N27" s="24" t="s">
        <v>1105</v>
      </c>
      <c r="O27" s="57">
        <f t="shared" si="0"/>
        <v>297.5</v>
      </c>
      <c r="P27" s="14">
        <v>793</v>
      </c>
      <c r="Q27" s="24" t="s">
        <v>1105</v>
      </c>
      <c r="R27" s="14">
        <v>0</v>
      </c>
    </row>
    <row r="28" spans="1:18" ht="26.25" customHeight="1" x14ac:dyDescent="0.2">
      <c r="A28" s="13">
        <v>18</v>
      </c>
      <c r="B28" s="14">
        <v>13515</v>
      </c>
      <c r="C28" s="25" t="s">
        <v>1131</v>
      </c>
      <c r="D28" s="14">
        <v>230233</v>
      </c>
      <c r="E28" s="24" t="s">
        <v>1133</v>
      </c>
      <c r="F28" s="24" t="s">
        <v>122</v>
      </c>
      <c r="G28" s="14">
        <v>297.5</v>
      </c>
      <c r="H28" s="25" t="s">
        <v>20</v>
      </c>
      <c r="I28" s="29" t="s">
        <v>19</v>
      </c>
      <c r="J28" s="24" t="s">
        <v>1135</v>
      </c>
      <c r="K28" s="24" t="s">
        <v>1111</v>
      </c>
      <c r="L28" s="14">
        <v>0</v>
      </c>
      <c r="M28" s="14">
        <v>707</v>
      </c>
      <c r="N28" s="24" t="s">
        <v>1105</v>
      </c>
      <c r="O28" s="57">
        <f t="shared" si="0"/>
        <v>297.5</v>
      </c>
      <c r="P28" s="14">
        <v>793</v>
      </c>
      <c r="Q28" s="24" t="s">
        <v>1105</v>
      </c>
      <c r="R28" s="14">
        <v>0</v>
      </c>
    </row>
    <row r="29" spans="1:18" ht="24.75" customHeight="1" x14ac:dyDescent="0.2">
      <c r="A29" s="13">
        <v>19</v>
      </c>
      <c r="B29" s="14">
        <v>13366</v>
      </c>
      <c r="C29" s="25" t="s">
        <v>1133</v>
      </c>
      <c r="D29" s="14">
        <v>40680844</v>
      </c>
      <c r="E29" s="24" t="s">
        <v>1070</v>
      </c>
      <c r="F29" s="18" t="s">
        <v>809</v>
      </c>
      <c r="G29" s="14">
        <v>1215.96</v>
      </c>
      <c r="H29" s="25" t="s">
        <v>20</v>
      </c>
      <c r="I29" s="29" t="s">
        <v>19</v>
      </c>
      <c r="J29" s="24" t="s">
        <v>1136</v>
      </c>
      <c r="K29" s="24" t="s">
        <v>1111</v>
      </c>
      <c r="L29" s="14">
        <v>0</v>
      </c>
      <c r="M29" s="14">
        <v>710</v>
      </c>
      <c r="N29" s="24" t="s">
        <v>1105</v>
      </c>
      <c r="O29" s="14">
        <f t="shared" si="0"/>
        <v>1215.96</v>
      </c>
      <c r="P29" s="14">
        <v>711</v>
      </c>
      <c r="Q29" s="24" t="s">
        <v>1105</v>
      </c>
      <c r="R29" s="14">
        <v>0</v>
      </c>
    </row>
    <row r="30" spans="1:18" ht="24.75" customHeight="1" x14ac:dyDescent="0.2">
      <c r="A30" s="13">
        <v>20</v>
      </c>
      <c r="B30" s="14">
        <v>10004</v>
      </c>
      <c r="C30" s="25" t="s">
        <v>969</v>
      </c>
      <c r="D30" s="14">
        <v>8320914</v>
      </c>
      <c r="E30" s="24" t="s">
        <v>948</v>
      </c>
      <c r="F30" s="24" t="s">
        <v>35</v>
      </c>
      <c r="G30" s="14">
        <v>6140.8</v>
      </c>
      <c r="H30" s="25" t="s">
        <v>20</v>
      </c>
      <c r="I30" s="29" t="s">
        <v>19</v>
      </c>
      <c r="J30" s="24" t="s">
        <v>1138</v>
      </c>
      <c r="K30" s="24" t="s">
        <v>1115</v>
      </c>
      <c r="L30" s="14">
        <v>0</v>
      </c>
      <c r="M30" s="14">
        <v>704</v>
      </c>
      <c r="N30" s="24" t="s">
        <v>1105</v>
      </c>
      <c r="O30" s="14">
        <f t="shared" si="0"/>
        <v>6140.8</v>
      </c>
      <c r="P30" s="14">
        <v>792</v>
      </c>
      <c r="Q30" s="24" t="s">
        <v>1105</v>
      </c>
      <c r="R30" s="14">
        <v>0</v>
      </c>
    </row>
    <row r="31" spans="1:18" ht="21" customHeight="1" x14ac:dyDescent="0.2">
      <c r="A31" s="13">
        <v>21</v>
      </c>
      <c r="B31" s="14">
        <v>684</v>
      </c>
      <c r="C31" s="25" t="s">
        <v>1115</v>
      </c>
      <c r="D31" s="14">
        <v>10096587</v>
      </c>
      <c r="E31" s="24" t="s">
        <v>564</v>
      </c>
      <c r="F31" s="24" t="s">
        <v>35</v>
      </c>
      <c r="G31" s="14">
        <v>-977.49</v>
      </c>
      <c r="H31" s="25" t="s">
        <v>20</v>
      </c>
      <c r="I31" s="29" t="s">
        <v>19</v>
      </c>
      <c r="J31" s="24" t="s">
        <v>1139</v>
      </c>
      <c r="K31" s="24" t="s">
        <v>1115</v>
      </c>
      <c r="L31" s="14">
        <v>0</v>
      </c>
      <c r="M31" s="14">
        <v>704</v>
      </c>
      <c r="N31" s="24" t="s">
        <v>1105</v>
      </c>
      <c r="O31" s="14">
        <f t="shared" si="0"/>
        <v>-977.49</v>
      </c>
      <c r="P31" s="14">
        <v>792</v>
      </c>
      <c r="Q31" s="24" t="s">
        <v>1105</v>
      </c>
      <c r="R31" s="14">
        <v>0</v>
      </c>
    </row>
    <row r="32" spans="1:18" x14ac:dyDescent="0.2">
      <c r="J32" s="28"/>
    </row>
    <row r="33" spans="10:10" x14ac:dyDescent="0.2">
      <c r="J33" s="28"/>
    </row>
    <row r="34" spans="10:10" x14ac:dyDescent="0.2">
      <c r="J34" s="28"/>
    </row>
    <row r="35" spans="10:10" x14ac:dyDescent="0.2">
      <c r="J35" s="28"/>
    </row>
    <row r="37" spans="10:10" x14ac:dyDescent="0.2">
      <c r="J37" s="17" t="s">
        <v>1140</v>
      </c>
    </row>
  </sheetData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honeticPr fontId="21" type="noConversion"/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C00-000000000000}">
  <dimension ref="A2:AC17"/>
  <sheetViews>
    <sheetView workbookViewId="0">
      <selection sqref="A1:IV65536"/>
    </sheetView>
  </sheetViews>
  <sheetFormatPr defaultRowHeight="12.75" x14ac:dyDescent="0.2"/>
  <cols>
    <col min="1" max="1" width="7.140625" style="10" customWidth="1"/>
    <col min="2" max="2" width="12.7109375" style="6" customWidth="1"/>
    <col min="3" max="3" width="12.42578125" style="6" customWidth="1"/>
    <col min="4" max="4" width="15.5703125" style="6" customWidth="1"/>
    <col min="5" max="5" width="14.28515625" style="6" customWidth="1"/>
    <col min="6" max="6" width="20.140625" style="6" customWidth="1"/>
    <col min="7" max="7" width="12.42578125" style="6" customWidth="1"/>
    <col min="8" max="8" width="10.140625" style="6" customWidth="1"/>
    <col min="9" max="9" width="16.85546875" style="6" customWidth="1"/>
    <col min="10" max="10" width="39" style="6" customWidth="1"/>
    <col min="11" max="11" width="13.28515625" style="6" customWidth="1"/>
    <col min="12" max="13" width="9.28515625" style="6" customWidth="1"/>
    <col min="14" max="14" width="10.42578125" style="6" customWidth="1"/>
    <col min="15" max="15" width="11.85546875" style="6" customWidth="1"/>
    <col min="16" max="16" width="9.85546875" style="6" customWidth="1"/>
    <col min="17" max="17" width="12.42578125" style="6" customWidth="1"/>
    <col min="18" max="18" width="7.8554687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9.25" customHeight="1" x14ac:dyDescent="0.2">
      <c r="A10" s="7">
        <v>1</v>
      </c>
      <c r="B10" s="18">
        <v>12921</v>
      </c>
      <c r="C10" s="70" t="s">
        <v>1099</v>
      </c>
      <c r="D10" s="18">
        <v>2014491</v>
      </c>
      <c r="E10" s="19" t="s">
        <v>1122</v>
      </c>
      <c r="F10" s="29" t="s">
        <v>816</v>
      </c>
      <c r="G10" s="54">
        <v>350</v>
      </c>
      <c r="H10" s="29" t="s">
        <v>20</v>
      </c>
      <c r="I10" s="29" t="s">
        <v>19</v>
      </c>
      <c r="J10" s="55" t="s">
        <v>1141</v>
      </c>
      <c r="K10" s="56" t="s">
        <v>1099</v>
      </c>
      <c r="L10" s="32">
        <v>0</v>
      </c>
      <c r="M10" s="32">
        <v>685</v>
      </c>
      <c r="N10" s="56" t="s">
        <v>1100</v>
      </c>
      <c r="O10" s="57">
        <f t="shared" ref="O10:O17" si="0">G10</f>
        <v>350</v>
      </c>
      <c r="P10" s="58">
        <v>798</v>
      </c>
      <c r="Q10" s="18" t="s">
        <v>1142</v>
      </c>
      <c r="R10" s="21">
        <v>0</v>
      </c>
      <c r="S10" s="2"/>
    </row>
    <row r="11" spans="1:29" s="9" customFormat="1" ht="29.25" customHeight="1" x14ac:dyDescent="0.2">
      <c r="A11" s="7">
        <v>2</v>
      </c>
      <c r="B11" s="18">
        <v>12352</v>
      </c>
      <c r="C11" s="19" t="s">
        <v>1066</v>
      </c>
      <c r="D11" s="18">
        <v>835</v>
      </c>
      <c r="E11" s="19" t="s">
        <v>1064</v>
      </c>
      <c r="F11" s="29" t="s">
        <v>271</v>
      </c>
      <c r="G11" s="54">
        <v>5950</v>
      </c>
      <c r="H11" s="29"/>
      <c r="I11" s="29" t="s">
        <v>19</v>
      </c>
      <c r="J11" s="55" t="s">
        <v>1143</v>
      </c>
      <c r="K11" s="56" t="s">
        <v>564</v>
      </c>
      <c r="L11" s="32">
        <v>0</v>
      </c>
      <c r="M11" s="32">
        <v>640</v>
      </c>
      <c r="N11" s="56" t="s">
        <v>1099</v>
      </c>
      <c r="O11" s="57">
        <f t="shared" si="0"/>
        <v>5950</v>
      </c>
      <c r="P11" s="58">
        <v>799</v>
      </c>
      <c r="Q11" s="18" t="s">
        <v>1142</v>
      </c>
      <c r="R11" s="21">
        <v>0</v>
      </c>
      <c r="S11" s="2"/>
    </row>
    <row r="12" spans="1:29" ht="32.25" customHeight="1" x14ac:dyDescent="0.2">
      <c r="A12" s="13">
        <v>3</v>
      </c>
      <c r="B12" s="14">
        <v>12786</v>
      </c>
      <c r="C12" s="24" t="s">
        <v>1122</v>
      </c>
      <c r="D12" s="25">
        <v>2205</v>
      </c>
      <c r="E12" s="24" t="s">
        <v>1066</v>
      </c>
      <c r="F12" s="18" t="s">
        <v>483</v>
      </c>
      <c r="G12" s="14">
        <v>1841.86</v>
      </c>
      <c r="H12" s="18" t="s">
        <v>20</v>
      </c>
      <c r="I12" s="29" t="s">
        <v>19</v>
      </c>
      <c r="J12" s="18" t="s">
        <v>1144</v>
      </c>
      <c r="K12" s="24" t="s">
        <v>1122</v>
      </c>
      <c r="L12" s="14">
        <v>0</v>
      </c>
      <c r="M12" s="33">
        <v>639</v>
      </c>
      <c r="N12" s="30" t="s">
        <v>1099</v>
      </c>
      <c r="O12" s="57">
        <f t="shared" si="0"/>
        <v>1841.86</v>
      </c>
      <c r="P12" s="14">
        <v>800</v>
      </c>
      <c r="Q12" s="18" t="s">
        <v>1142</v>
      </c>
      <c r="R12" s="21">
        <v>0</v>
      </c>
    </row>
    <row r="13" spans="1:29" ht="27.75" customHeight="1" x14ac:dyDescent="0.2">
      <c r="A13" s="13">
        <v>4</v>
      </c>
      <c r="B13" s="14">
        <v>13368</v>
      </c>
      <c r="C13" s="24" t="s">
        <v>1133</v>
      </c>
      <c r="D13" s="14">
        <v>10000710</v>
      </c>
      <c r="E13" s="24" t="s">
        <v>1092</v>
      </c>
      <c r="F13" s="18" t="s">
        <v>294</v>
      </c>
      <c r="G13" s="14">
        <v>190.4</v>
      </c>
      <c r="H13" s="18" t="s">
        <v>20</v>
      </c>
      <c r="I13" s="29" t="s">
        <v>19</v>
      </c>
      <c r="J13" s="18" t="s">
        <v>1145</v>
      </c>
      <c r="K13" s="24" t="s">
        <v>1131</v>
      </c>
      <c r="L13" s="14">
        <v>0</v>
      </c>
      <c r="M13" s="14">
        <v>684</v>
      </c>
      <c r="N13" s="24" t="s">
        <v>1100</v>
      </c>
      <c r="O13" s="57">
        <f t="shared" si="0"/>
        <v>190.4</v>
      </c>
      <c r="P13" s="14">
        <v>801</v>
      </c>
      <c r="Q13" s="24" t="s">
        <v>1142</v>
      </c>
      <c r="R13" s="21">
        <v>0</v>
      </c>
    </row>
    <row r="14" spans="1:29" ht="24" customHeight="1" x14ac:dyDescent="0.2">
      <c r="A14" s="13">
        <v>5</v>
      </c>
      <c r="B14" s="14">
        <v>13331</v>
      </c>
      <c r="C14" s="24" t="s">
        <v>1133</v>
      </c>
      <c r="D14" s="14">
        <v>10000708</v>
      </c>
      <c r="E14" s="24" t="s">
        <v>1092</v>
      </c>
      <c r="F14" s="18" t="s">
        <v>294</v>
      </c>
      <c r="G14" s="14">
        <v>214.2</v>
      </c>
      <c r="H14" s="18" t="s">
        <v>20</v>
      </c>
      <c r="I14" s="29" t="s">
        <v>19</v>
      </c>
      <c r="J14" s="24" t="s">
        <v>1146</v>
      </c>
      <c r="K14" s="24" t="s">
        <v>1131</v>
      </c>
      <c r="L14" s="14">
        <v>0</v>
      </c>
      <c r="M14" s="14">
        <v>683</v>
      </c>
      <c r="N14" s="25" t="s">
        <v>1100</v>
      </c>
      <c r="O14" s="57">
        <f t="shared" si="0"/>
        <v>214.2</v>
      </c>
      <c r="P14" s="14">
        <v>801</v>
      </c>
      <c r="Q14" s="24" t="s">
        <v>1142</v>
      </c>
      <c r="R14" s="21">
        <v>0</v>
      </c>
    </row>
    <row r="15" spans="1:29" ht="22.5" customHeight="1" x14ac:dyDescent="0.2">
      <c r="A15" s="13">
        <v>6</v>
      </c>
      <c r="B15" s="14">
        <v>13106</v>
      </c>
      <c r="C15" s="24" t="s">
        <v>1147</v>
      </c>
      <c r="D15" s="14">
        <v>3664</v>
      </c>
      <c r="E15" s="24" t="s">
        <v>1070</v>
      </c>
      <c r="F15" s="18" t="s">
        <v>251</v>
      </c>
      <c r="G15" s="14">
        <v>577.09</v>
      </c>
      <c r="H15" s="18" t="s">
        <v>20</v>
      </c>
      <c r="I15" s="29" t="s">
        <v>19</v>
      </c>
      <c r="J15" s="24" t="s">
        <v>1148</v>
      </c>
      <c r="K15" s="24" t="s">
        <v>1147</v>
      </c>
      <c r="L15" s="14">
        <v>0</v>
      </c>
      <c r="M15" s="14">
        <v>676</v>
      </c>
      <c r="N15" s="25" t="s">
        <v>1115</v>
      </c>
      <c r="O15" s="57">
        <f t="shared" si="0"/>
        <v>577.09</v>
      </c>
      <c r="P15" s="14">
        <v>802</v>
      </c>
      <c r="Q15" s="24" t="s">
        <v>1142</v>
      </c>
      <c r="R15" s="21">
        <v>0</v>
      </c>
    </row>
    <row r="16" spans="1:29" ht="21" customHeight="1" x14ac:dyDescent="0.2">
      <c r="A16" s="13">
        <v>7</v>
      </c>
      <c r="B16" s="14">
        <v>13105</v>
      </c>
      <c r="C16" s="24" t="s">
        <v>1147</v>
      </c>
      <c r="D16" s="14">
        <v>3665</v>
      </c>
      <c r="E16" s="24" t="s">
        <v>1070</v>
      </c>
      <c r="F16" s="18" t="s">
        <v>251</v>
      </c>
      <c r="G16" s="14">
        <v>1092.78</v>
      </c>
      <c r="H16" s="18" t="s">
        <v>20</v>
      </c>
      <c r="I16" s="29" t="s">
        <v>19</v>
      </c>
      <c r="J16" s="24" t="s">
        <v>1149</v>
      </c>
      <c r="K16" s="24" t="s">
        <v>1147</v>
      </c>
      <c r="L16" s="14">
        <v>0</v>
      </c>
      <c r="M16" s="14">
        <v>675</v>
      </c>
      <c r="N16" s="25" t="s">
        <v>1115</v>
      </c>
      <c r="O16" s="57">
        <f t="shared" si="0"/>
        <v>1092.78</v>
      </c>
      <c r="P16" s="14">
        <v>802</v>
      </c>
      <c r="Q16" s="24" t="s">
        <v>1142</v>
      </c>
      <c r="R16" s="21">
        <v>0</v>
      </c>
    </row>
    <row r="17" spans="1:18" ht="19.5" customHeight="1" x14ac:dyDescent="0.2">
      <c r="A17" s="13">
        <v>8</v>
      </c>
      <c r="B17" s="14">
        <v>13109</v>
      </c>
      <c r="C17" s="24" t="s">
        <v>1147</v>
      </c>
      <c r="D17" s="14">
        <v>3599</v>
      </c>
      <c r="E17" s="24" t="s">
        <v>1070</v>
      </c>
      <c r="F17" s="18" t="s">
        <v>251</v>
      </c>
      <c r="G17" s="14">
        <v>264.75</v>
      </c>
      <c r="H17" s="18" t="s">
        <v>20</v>
      </c>
      <c r="I17" s="29" t="s">
        <v>19</v>
      </c>
      <c r="J17" s="24" t="s">
        <v>1150</v>
      </c>
      <c r="K17" s="24" t="s">
        <v>1147</v>
      </c>
      <c r="L17" s="14">
        <v>0</v>
      </c>
      <c r="M17" s="14">
        <v>674</v>
      </c>
      <c r="N17" s="25" t="s">
        <v>1115</v>
      </c>
      <c r="O17" s="57">
        <f t="shared" si="0"/>
        <v>264.75</v>
      </c>
      <c r="P17" s="14">
        <v>802</v>
      </c>
      <c r="Q17" s="24" t="s">
        <v>1142</v>
      </c>
      <c r="R17" s="21">
        <v>0</v>
      </c>
    </row>
  </sheetData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D00-000000000000}">
  <dimension ref="A2:AC15"/>
  <sheetViews>
    <sheetView workbookViewId="0">
      <selection activeCell="R10" sqref="R10:R14"/>
    </sheetView>
  </sheetViews>
  <sheetFormatPr defaultRowHeight="12.75" x14ac:dyDescent="0.2"/>
  <cols>
    <col min="1" max="1" width="7.140625" style="10" customWidth="1"/>
    <col min="2" max="2" width="12.7109375" style="6" customWidth="1"/>
    <col min="3" max="3" width="12.42578125" style="6" customWidth="1"/>
    <col min="4" max="4" width="15.5703125" style="6" customWidth="1"/>
    <col min="5" max="5" width="14.28515625" style="6" customWidth="1"/>
    <col min="6" max="6" width="20.140625" style="6" customWidth="1"/>
    <col min="7" max="7" width="12.42578125" style="6" customWidth="1"/>
    <col min="8" max="8" width="10.140625" style="6" customWidth="1"/>
    <col min="9" max="9" width="16.85546875" style="6" customWidth="1"/>
    <col min="10" max="10" width="39" style="6" customWidth="1"/>
    <col min="11" max="11" width="13.28515625" style="6" customWidth="1"/>
    <col min="12" max="12" width="9.28515625" style="6" customWidth="1"/>
    <col min="13" max="13" width="9.7109375" style="6" bestFit="1" customWidth="1"/>
    <col min="14" max="14" width="10.42578125" style="6" customWidth="1"/>
    <col min="15" max="15" width="11.85546875" style="6" customWidth="1"/>
    <col min="16" max="16" width="9.85546875" style="6" customWidth="1"/>
    <col min="17" max="17" width="12.42578125" style="6" customWidth="1"/>
    <col min="18" max="18" width="7.8554687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9.25" customHeight="1" x14ac:dyDescent="0.2">
      <c r="A10" s="7">
        <v>1</v>
      </c>
      <c r="B10" s="18">
        <v>12475</v>
      </c>
      <c r="C10" s="19" t="s">
        <v>1066</v>
      </c>
      <c r="D10" s="18">
        <v>131481</v>
      </c>
      <c r="E10" s="19" t="s">
        <v>1064</v>
      </c>
      <c r="F10" s="29" t="s">
        <v>148</v>
      </c>
      <c r="G10" s="54">
        <v>2256.79</v>
      </c>
      <c r="H10" s="29" t="s">
        <v>20</v>
      </c>
      <c r="I10" s="29" t="s">
        <v>19</v>
      </c>
      <c r="J10" s="71" t="s">
        <v>1151</v>
      </c>
      <c r="K10" s="56" t="s">
        <v>1092</v>
      </c>
      <c r="L10" s="32">
        <v>0</v>
      </c>
      <c r="M10" s="32">
        <v>716</v>
      </c>
      <c r="N10" s="56" t="s">
        <v>1142</v>
      </c>
      <c r="O10" s="57">
        <f>G10</f>
        <v>2256.79</v>
      </c>
      <c r="P10" s="58">
        <v>811</v>
      </c>
      <c r="Q10" s="18" t="s">
        <v>1152</v>
      </c>
      <c r="R10" s="21">
        <v>0</v>
      </c>
      <c r="S10" s="2"/>
    </row>
    <row r="11" spans="1:29" s="9" customFormat="1" ht="29.25" customHeight="1" x14ac:dyDescent="0.2">
      <c r="A11" s="7">
        <v>2</v>
      </c>
      <c r="B11" s="18">
        <v>14994</v>
      </c>
      <c r="C11" s="19" t="s">
        <v>1153</v>
      </c>
      <c r="D11" s="18">
        <v>35852</v>
      </c>
      <c r="E11" s="19" t="s">
        <v>1130</v>
      </c>
      <c r="F11" s="29" t="s">
        <v>1154</v>
      </c>
      <c r="G11" s="54">
        <v>15</v>
      </c>
      <c r="H11" s="29" t="s">
        <v>20</v>
      </c>
      <c r="I11" s="29" t="s">
        <v>19</v>
      </c>
      <c r="J11" s="71" t="s">
        <v>1155</v>
      </c>
      <c r="K11" s="56" t="s">
        <v>1142</v>
      </c>
      <c r="L11" s="32">
        <v>0</v>
      </c>
      <c r="M11" s="32">
        <v>717</v>
      </c>
      <c r="N11" s="56" t="s">
        <v>1142</v>
      </c>
      <c r="O11" s="57">
        <f>G11</f>
        <v>15</v>
      </c>
      <c r="P11" s="58">
        <v>812</v>
      </c>
      <c r="Q11" s="18" t="s">
        <v>1152</v>
      </c>
      <c r="R11" s="21">
        <v>0</v>
      </c>
      <c r="S11" s="2"/>
    </row>
    <row r="12" spans="1:29" ht="32.25" customHeight="1" x14ac:dyDescent="0.2">
      <c r="A12" s="13">
        <v>3</v>
      </c>
      <c r="B12" s="14">
        <v>12379</v>
      </c>
      <c r="C12" s="24" t="s">
        <v>1066</v>
      </c>
      <c r="D12" s="25">
        <v>9084210</v>
      </c>
      <c r="E12" s="24" t="s">
        <v>1064</v>
      </c>
      <c r="F12" s="18" t="s">
        <v>232</v>
      </c>
      <c r="G12" s="14">
        <v>6941.66</v>
      </c>
      <c r="H12" s="18" t="s">
        <v>20</v>
      </c>
      <c r="I12" s="29" t="s">
        <v>19</v>
      </c>
      <c r="J12" s="72" t="s">
        <v>1156</v>
      </c>
      <c r="K12" s="24" t="s">
        <v>1131</v>
      </c>
      <c r="L12" s="14">
        <v>0</v>
      </c>
      <c r="M12" s="33">
        <v>718</v>
      </c>
      <c r="N12" s="30" t="s">
        <v>1142</v>
      </c>
      <c r="O12" s="57">
        <f>G12</f>
        <v>6941.66</v>
      </c>
      <c r="P12" s="14">
        <v>813</v>
      </c>
      <c r="Q12" s="18" t="s">
        <v>1152</v>
      </c>
      <c r="R12" s="21">
        <v>0</v>
      </c>
    </row>
    <row r="13" spans="1:29" ht="27.75" customHeight="1" x14ac:dyDescent="0.2">
      <c r="A13" s="13">
        <v>4</v>
      </c>
      <c r="B13" s="14">
        <v>12373</v>
      </c>
      <c r="C13" s="24" t="s">
        <v>1066</v>
      </c>
      <c r="D13" s="14">
        <v>9084211</v>
      </c>
      <c r="E13" s="24" t="s">
        <v>1064</v>
      </c>
      <c r="F13" s="18" t="s">
        <v>232</v>
      </c>
      <c r="G13" s="14">
        <v>2975</v>
      </c>
      <c r="H13" s="18" t="s">
        <v>20</v>
      </c>
      <c r="I13" s="29" t="s">
        <v>19</v>
      </c>
      <c r="J13" s="72" t="s">
        <v>1157</v>
      </c>
      <c r="K13" s="24" t="s">
        <v>1131</v>
      </c>
      <c r="L13" s="14">
        <v>0</v>
      </c>
      <c r="M13" s="14">
        <v>719</v>
      </c>
      <c r="N13" s="24" t="s">
        <v>1142</v>
      </c>
      <c r="O13" s="57">
        <f>G13</f>
        <v>2975</v>
      </c>
      <c r="P13" s="14">
        <v>813</v>
      </c>
      <c r="Q13" s="18" t="s">
        <v>1152</v>
      </c>
      <c r="R13" s="21">
        <v>0</v>
      </c>
    </row>
    <row r="14" spans="1:29" ht="24" customHeight="1" x14ac:dyDescent="0.2">
      <c r="A14" s="13">
        <v>5</v>
      </c>
      <c r="B14" s="14">
        <v>12384</v>
      </c>
      <c r="C14" s="24" t="s">
        <v>1066</v>
      </c>
      <c r="D14" s="14">
        <v>9084212</v>
      </c>
      <c r="E14" s="24" t="s">
        <v>1064</v>
      </c>
      <c r="F14" s="18" t="s">
        <v>232</v>
      </c>
      <c r="G14" s="14">
        <v>7933.34</v>
      </c>
      <c r="H14" s="18" t="s">
        <v>20</v>
      </c>
      <c r="I14" s="29" t="s">
        <v>19</v>
      </c>
      <c r="J14" s="72" t="s">
        <v>1158</v>
      </c>
      <c r="K14" s="24" t="s">
        <v>1131</v>
      </c>
      <c r="L14" s="14">
        <v>0</v>
      </c>
      <c r="M14" s="14">
        <v>720</v>
      </c>
      <c r="N14" s="24" t="s">
        <v>1142</v>
      </c>
      <c r="O14" s="57">
        <f>G14</f>
        <v>7933.34</v>
      </c>
      <c r="P14" s="14">
        <v>813</v>
      </c>
      <c r="Q14" s="18" t="s">
        <v>1152</v>
      </c>
      <c r="R14" s="21">
        <v>0</v>
      </c>
    </row>
    <row r="15" spans="1:29" x14ac:dyDescent="0.2">
      <c r="J15" s="73"/>
    </row>
  </sheetData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honeticPr fontId="10" type="noConversion"/>
  <pageMargins left="0.7" right="0.7" top="0.75" bottom="0.75" header="0.3" footer="0.3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E00-000000000000}">
  <dimension ref="A2:AC16"/>
  <sheetViews>
    <sheetView workbookViewId="0">
      <selection activeCell="E12" sqref="E12"/>
    </sheetView>
  </sheetViews>
  <sheetFormatPr defaultRowHeight="12.75" x14ac:dyDescent="0.2"/>
  <cols>
    <col min="1" max="1" width="7.140625" style="10" customWidth="1"/>
    <col min="2" max="2" width="12.7109375" style="6" customWidth="1"/>
    <col min="3" max="3" width="12.42578125" style="6" customWidth="1"/>
    <col min="4" max="4" width="15.5703125" style="6" customWidth="1"/>
    <col min="5" max="5" width="14.28515625" style="6" customWidth="1"/>
    <col min="6" max="6" width="20.140625" style="6" customWidth="1"/>
    <col min="7" max="7" width="12.42578125" style="6" customWidth="1"/>
    <col min="8" max="8" width="10.140625" style="6" customWidth="1"/>
    <col min="9" max="9" width="16.85546875" style="6" customWidth="1"/>
    <col min="10" max="10" width="39" style="6" customWidth="1"/>
    <col min="11" max="11" width="13.28515625" style="6" customWidth="1"/>
    <col min="12" max="12" width="9.28515625" style="6" customWidth="1"/>
    <col min="13" max="13" width="9.7109375" style="6" bestFit="1" customWidth="1"/>
    <col min="14" max="14" width="10.42578125" style="6" customWidth="1"/>
    <col min="15" max="15" width="11.85546875" style="6" customWidth="1"/>
    <col min="16" max="16" width="9.85546875" style="6" customWidth="1"/>
    <col min="17" max="17" width="12.42578125" style="6" customWidth="1"/>
    <col min="18" max="18" width="7.8554687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9.25" customHeight="1" x14ac:dyDescent="0.2">
      <c r="A10" s="7">
        <v>1</v>
      </c>
      <c r="B10" s="18">
        <v>13700</v>
      </c>
      <c r="C10" s="19" t="s">
        <v>1115</v>
      </c>
      <c r="D10" s="18">
        <v>135</v>
      </c>
      <c r="E10" s="19" t="s">
        <v>1159</v>
      </c>
      <c r="F10" s="29" t="s">
        <v>340</v>
      </c>
      <c r="G10" s="54">
        <v>3000</v>
      </c>
      <c r="H10" s="29" t="s">
        <v>20</v>
      </c>
      <c r="I10" s="29" t="s">
        <v>19</v>
      </c>
      <c r="J10" s="71" t="s">
        <v>1160</v>
      </c>
      <c r="K10" s="56" t="s">
        <v>1100</v>
      </c>
      <c r="L10" s="32">
        <v>0</v>
      </c>
      <c r="M10" s="32">
        <v>722</v>
      </c>
      <c r="N10" s="56" t="s">
        <v>1142</v>
      </c>
      <c r="O10" s="57">
        <f t="shared" ref="O10:O16" si="0">G10</f>
        <v>3000</v>
      </c>
      <c r="P10" s="58">
        <v>814</v>
      </c>
      <c r="Q10" s="18" t="s">
        <v>1161</v>
      </c>
      <c r="R10" s="21">
        <v>0</v>
      </c>
      <c r="S10" s="2"/>
    </row>
    <row r="11" spans="1:29" s="9" customFormat="1" ht="29.25" customHeight="1" x14ac:dyDescent="0.2">
      <c r="A11" s="7">
        <v>2</v>
      </c>
      <c r="B11" s="18">
        <v>13170</v>
      </c>
      <c r="C11" s="19" t="s">
        <v>1147</v>
      </c>
      <c r="D11" s="18">
        <v>2029352</v>
      </c>
      <c r="E11" s="19" t="s">
        <v>1122</v>
      </c>
      <c r="F11" s="29" t="s">
        <v>322</v>
      </c>
      <c r="G11" s="54">
        <v>1044.27</v>
      </c>
      <c r="H11" s="29" t="s">
        <v>20</v>
      </c>
      <c r="I11" s="29" t="s">
        <v>19</v>
      </c>
      <c r="J11" s="71" t="s">
        <v>1162</v>
      </c>
      <c r="K11" s="56" t="s">
        <v>1133</v>
      </c>
      <c r="L11" s="32">
        <v>0</v>
      </c>
      <c r="M11" s="32">
        <v>721</v>
      </c>
      <c r="N11" s="56" t="s">
        <v>1142</v>
      </c>
      <c r="O11" s="57">
        <f t="shared" si="0"/>
        <v>1044.27</v>
      </c>
      <c r="P11" s="58">
        <v>815</v>
      </c>
      <c r="Q11" s="18" t="s">
        <v>1161</v>
      </c>
      <c r="R11" s="21">
        <v>0</v>
      </c>
      <c r="S11" s="2"/>
    </row>
    <row r="12" spans="1:29" ht="32.25" customHeight="1" x14ac:dyDescent="0.2">
      <c r="A12" s="7">
        <v>3</v>
      </c>
      <c r="B12" s="14">
        <v>12858</v>
      </c>
      <c r="C12" s="24" t="s">
        <v>1122</v>
      </c>
      <c r="D12" s="25">
        <v>1142855</v>
      </c>
      <c r="E12" s="24" t="s">
        <v>1122</v>
      </c>
      <c r="F12" s="18" t="s">
        <v>431</v>
      </c>
      <c r="G12" s="54">
        <v>2413.69</v>
      </c>
      <c r="H12" s="18" t="s">
        <v>20</v>
      </c>
      <c r="I12" s="29" t="s">
        <v>19</v>
      </c>
      <c r="J12" s="72" t="s">
        <v>1163</v>
      </c>
      <c r="K12" s="24" t="s">
        <v>1131</v>
      </c>
      <c r="L12" s="32">
        <v>0</v>
      </c>
      <c r="M12" s="33">
        <v>723</v>
      </c>
      <c r="N12" s="30" t="s">
        <v>1142</v>
      </c>
      <c r="O12" s="57">
        <f t="shared" si="0"/>
        <v>2413.69</v>
      </c>
      <c r="P12" s="33">
        <v>816</v>
      </c>
      <c r="Q12" s="18" t="s">
        <v>1161</v>
      </c>
      <c r="R12" s="21">
        <v>0</v>
      </c>
    </row>
    <row r="13" spans="1:29" ht="27.75" customHeight="1" x14ac:dyDescent="0.2">
      <c r="A13" s="7">
        <v>4</v>
      </c>
      <c r="B13" s="14">
        <v>13507</v>
      </c>
      <c r="C13" s="24" t="s">
        <v>1131</v>
      </c>
      <c r="D13" s="14">
        <v>1976</v>
      </c>
      <c r="E13" s="24" t="s">
        <v>1070</v>
      </c>
      <c r="F13" s="18" t="s">
        <v>248</v>
      </c>
      <c r="G13" s="54">
        <v>300</v>
      </c>
      <c r="H13" s="18" t="s">
        <v>20</v>
      </c>
      <c r="I13" s="29" t="s">
        <v>19</v>
      </c>
      <c r="J13" s="72" t="s">
        <v>1164</v>
      </c>
      <c r="K13" s="24" t="s">
        <v>1131</v>
      </c>
      <c r="L13" s="32">
        <v>0</v>
      </c>
      <c r="M13" s="14">
        <v>673</v>
      </c>
      <c r="N13" s="24" t="s">
        <v>1115</v>
      </c>
      <c r="O13" s="57">
        <f t="shared" si="0"/>
        <v>300</v>
      </c>
      <c r="P13" s="33">
        <v>817</v>
      </c>
      <c r="Q13" s="18" t="s">
        <v>1161</v>
      </c>
      <c r="R13" s="21">
        <v>0</v>
      </c>
    </row>
    <row r="14" spans="1:29" ht="24" customHeight="1" x14ac:dyDescent="0.2">
      <c r="A14" s="7">
        <v>5</v>
      </c>
      <c r="B14" s="14">
        <v>13508</v>
      </c>
      <c r="C14" s="24" t="s">
        <v>1131</v>
      </c>
      <c r="D14" s="14">
        <v>1977</v>
      </c>
      <c r="E14" s="24" t="s">
        <v>1070</v>
      </c>
      <c r="F14" s="18" t="s">
        <v>248</v>
      </c>
      <c r="G14" s="54">
        <v>510.36</v>
      </c>
      <c r="H14" s="18" t="s">
        <v>20</v>
      </c>
      <c r="I14" s="29" t="s">
        <v>19</v>
      </c>
      <c r="J14" s="72" t="s">
        <v>1165</v>
      </c>
      <c r="K14" s="24" t="s">
        <v>1131</v>
      </c>
      <c r="L14" s="32">
        <v>0</v>
      </c>
      <c r="M14" s="14">
        <v>672</v>
      </c>
      <c r="N14" s="24" t="s">
        <v>1115</v>
      </c>
      <c r="O14" s="57">
        <f t="shared" si="0"/>
        <v>510.36</v>
      </c>
      <c r="P14" s="33">
        <v>817</v>
      </c>
      <c r="Q14" s="18" t="s">
        <v>1161</v>
      </c>
      <c r="R14" s="21">
        <v>0</v>
      </c>
    </row>
    <row r="15" spans="1:29" ht="24" customHeight="1" x14ac:dyDescent="0.2">
      <c r="A15" s="7">
        <v>6</v>
      </c>
      <c r="B15" s="14">
        <v>736</v>
      </c>
      <c r="C15" s="24" t="s">
        <v>1153</v>
      </c>
      <c r="D15" s="14">
        <v>3521</v>
      </c>
      <c r="E15" s="24" t="s">
        <v>1130</v>
      </c>
      <c r="F15" s="18" t="s">
        <v>1166</v>
      </c>
      <c r="G15" s="54">
        <v>31621.27</v>
      </c>
      <c r="H15" s="18" t="s">
        <v>20</v>
      </c>
      <c r="I15" s="29" t="s">
        <v>19</v>
      </c>
      <c r="J15" s="72" t="s">
        <v>1167</v>
      </c>
      <c r="K15" s="24" t="s">
        <v>1153</v>
      </c>
      <c r="L15" s="32">
        <v>0</v>
      </c>
      <c r="M15" s="14">
        <v>724</v>
      </c>
      <c r="N15" s="24" t="s">
        <v>1161</v>
      </c>
      <c r="O15" s="57">
        <f t="shared" si="0"/>
        <v>31621.27</v>
      </c>
      <c r="P15" s="33">
        <v>822</v>
      </c>
      <c r="Q15" s="18" t="s">
        <v>1161</v>
      </c>
      <c r="R15" s="21">
        <v>0</v>
      </c>
    </row>
    <row r="16" spans="1:29" ht="24" customHeight="1" x14ac:dyDescent="0.2">
      <c r="A16" s="7">
        <v>7</v>
      </c>
      <c r="B16" s="14">
        <v>737</v>
      </c>
      <c r="C16" s="24" t="s">
        <v>1153</v>
      </c>
      <c r="D16" s="14">
        <v>3522</v>
      </c>
      <c r="E16" s="24" t="s">
        <v>1130</v>
      </c>
      <c r="F16" s="18" t="s">
        <v>1166</v>
      </c>
      <c r="G16" s="54">
        <v>107790.2</v>
      </c>
      <c r="H16" s="18" t="s">
        <v>20</v>
      </c>
      <c r="I16" s="29" t="s">
        <v>19</v>
      </c>
      <c r="J16" s="72" t="s">
        <v>1167</v>
      </c>
      <c r="K16" s="24" t="s">
        <v>1153</v>
      </c>
      <c r="L16" s="32">
        <v>0</v>
      </c>
      <c r="M16" s="14">
        <v>725</v>
      </c>
      <c r="N16" s="24" t="s">
        <v>1161</v>
      </c>
      <c r="O16" s="57">
        <f t="shared" si="0"/>
        <v>107790.2</v>
      </c>
      <c r="P16" s="33">
        <v>822</v>
      </c>
      <c r="Q16" s="18" t="s">
        <v>1161</v>
      </c>
      <c r="R16" s="21">
        <v>0</v>
      </c>
    </row>
  </sheetData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F00-000000000000}">
  <dimension ref="A2:AC14"/>
  <sheetViews>
    <sheetView workbookViewId="0">
      <selection activeCell="I10" sqref="I10"/>
    </sheetView>
  </sheetViews>
  <sheetFormatPr defaultRowHeight="12.75" x14ac:dyDescent="0.2"/>
  <cols>
    <col min="1" max="1" width="7.140625" style="74" customWidth="1"/>
    <col min="2" max="2" width="12.7109375" style="17" customWidth="1"/>
    <col min="3" max="3" width="12.42578125" style="17" customWidth="1"/>
    <col min="4" max="4" width="15.5703125" style="17" customWidth="1"/>
    <col min="5" max="5" width="14.28515625" style="17" customWidth="1"/>
    <col min="6" max="6" width="20.140625" style="17" customWidth="1"/>
    <col min="7" max="7" width="12.42578125" style="17" customWidth="1"/>
    <col min="8" max="8" width="10.140625" style="17" customWidth="1"/>
    <col min="9" max="9" width="16.85546875" style="17" customWidth="1"/>
    <col min="10" max="10" width="39" style="17" customWidth="1"/>
    <col min="11" max="11" width="13.28515625" style="17" customWidth="1"/>
    <col min="12" max="12" width="9.28515625" style="17" customWidth="1"/>
    <col min="13" max="13" width="9.7109375" style="17" bestFit="1" customWidth="1"/>
    <col min="14" max="14" width="10.42578125" style="17" customWidth="1"/>
    <col min="15" max="15" width="11.85546875" style="17" customWidth="1"/>
    <col min="16" max="16" width="9.85546875" style="17" customWidth="1"/>
    <col min="17" max="17" width="12.42578125" style="17" customWidth="1"/>
    <col min="18" max="18" width="7.85546875" style="17" customWidth="1"/>
    <col min="19" max="16384" width="9.140625" style="17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74"/>
      <c r="U6" s="74"/>
      <c r="V6" s="74"/>
      <c r="W6" s="74"/>
      <c r="X6" s="74"/>
      <c r="Y6" s="74"/>
      <c r="Z6" s="74"/>
      <c r="AA6" s="74"/>
      <c r="AB6" s="74"/>
      <c r="AC6" s="74"/>
    </row>
    <row r="7" spans="1:29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ht="29.25" customHeight="1" x14ac:dyDescent="0.2">
      <c r="A10" s="7">
        <v>1</v>
      </c>
      <c r="B10" s="18">
        <v>15460</v>
      </c>
      <c r="C10" s="19" t="s">
        <v>1142</v>
      </c>
      <c r="D10" s="18">
        <v>70129482</v>
      </c>
      <c r="E10" s="19" t="s">
        <v>1130</v>
      </c>
      <c r="F10" s="29" t="s">
        <v>1168</v>
      </c>
      <c r="G10" s="54">
        <v>21473.23</v>
      </c>
      <c r="H10" s="29" t="s">
        <v>20</v>
      </c>
      <c r="I10" s="29" t="s">
        <v>19</v>
      </c>
      <c r="J10" s="71" t="s">
        <v>1169</v>
      </c>
      <c r="K10" s="56" t="s">
        <v>1152</v>
      </c>
      <c r="L10" s="32">
        <v>0</v>
      </c>
      <c r="M10" s="32">
        <v>730</v>
      </c>
      <c r="N10" s="56" t="s">
        <v>1161</v>
      </c>
      <c r="O10" s="57">
        <f>G10</f>
        <v>21473.23</v>
      </c>
      <c r="P10" s="75">
        <v>825</v>
      </c>
      <c r="Q10" s="18" t="s">
        <v>1170</v>
      </c>
      <c r="R10" s="21">
        <v>0</v>
      </c>
      <c r="S10" s="2"/>
    </row>
    <row r="11" spans="1:29" ht="29.25" customHeight="1" x14ac:dyDescent="0.2">
      <c r="A11" s="7">
        <v>2</v>
      </c>
      <c r="B11" s="18">
        <v>14293</v>
      </c>
      <c r="C11" s="19" t="s">
        <v>1102</v>
      </c>
      <c r="D11" s="18">
        <v>127</v>
      </c>
      <c r="E11" s="19" t="s">
        <v>1171</v>
      </c>
      <c r="F11" s="29" t="s">
        <v>227</v>
      </c>
      <c r="G11" s="54">
        <v>403</v>
      </c>
      <c r="H11" s="29" t="s">
        <v>20</v>
      </c>
      <c r="I11" s="29" t="s">
        <v>19</v>
      </c>
      <c r="J11" s="71" t="s">
        <v>1172</v>
      </c>
      <c r="K11" s="56" t="s">
        <v>1142</v>
      </c>
      <c r="L11" s="32">
        <v>0</v>
      </c>
      <c r="M11" s="32">
        <v>729</v>
      </c>
      <c r="N11" s="56" t="s">
        <v>1161</v>
      </c>
      <c r="O11" s="57">
        <f>G11</f>
        <v>403</v>
      </c>
      <c r="P11" s="75">
        <v>826</v>
      </c>
      <c r="Q11" s="18" t="s">
        <v>1170</v>
      </c>
      <c r="R11" s="21">
        <v>0</v>
      </c>
      <c r="S11" s="2"/>
    </row>
    <row r="12" spans="1:29" ht="32.25" customHeight="1" x14ac:dyDescent="0.2">
      <c r="A12" s="7">
        <v>3</v>
      </c>
      <c r="B12" s="25">
        <v>13024</v>
      </c>
      <c r="C12" s="24" t="s">
        <v>1122</v>
      </c>
      <c r="D12" s="25">
        <v>10965721</v>
      </c>
      <c r="E12" s="24" t="s">
        <v>1099</v>
      </c>
      <c r="F12" s="18" t="s">
        <v>1173</v>
      </c>
      <c r="G12" s="54">
        <v>531.48</v>
      </c>
      <c r="H12" s="18" t="s">
        <v>20</v>
      </c>
      <c r="I12" s="29" t="s">
        <v>19</v>
      </c>
      <c r="J12" s="72" t="s">
        <v>1174</v>
      </c>
      <c r="K12" s="24" t="s">
        <v>1133</v>
      </c>
      <c r="L12" s="32">
        <v>0</v>
      </c>
      <c r="M12" s="75">
        <v>731</v>
      </c>
      <c r="N12" s="30" t="s">
        <v>1161</v>
      </c>
      <c r="O12" s="57">
        <f>G12</f>
        <v>531.48</v>
      </c>
      <c r="P12" s="75">
        <v>827</v>
      </c>
      <c r="Q12" s="18" t="s">
        <v>1170</v>
      </c>
      <c r="R12" s="21">
        <v>0</v>
      </c>
    </row>
    <row r="13" spans="1:29" ht="27.75" customHeight="1" x14ac:dyDescent="0.2">
      <c r="A13" s="7">
        <v>4</v>
      </c>
      <c r="B13" s="25">
        <v>13186</v>
      </c>
      <c r="C13" s="24" t="s">
        <v>1147</v>
      </c>
      <c r="D13" s="25">
        <v>2029358</v>
      </c>
      <c r="E13" s="24" t="s">
        <v>1099</v>
      </c>
      <c r="F13" s="18" t="s">
        <v>1175</v>
      </c>
      <c r="G13" s="54">
        <v>6793.3</v>
      </c>
      <c r="H13" s="18" t="s">
        <v>20</v>
      </c>
      <c r="I13" s="29" t="s">
        <v>19</v>
      </c>
      <c r="J13" s="72" t="s">
        <v>1176</v>
      </c>
      <c r="K13" s="24" t="s">
        <v>1133</v>
      </c>
      <c r="L13" s="32">
        <v>0</v>
      </c>
      <c r="M13" s="25">
        <v>732</v>
      </c>
      <c r="N13" s="24" t="s">
        <v>1161</v>
      </c>
      <c r="O13" s="57">
        <f>G13</f>
        <v>6793.3</v>
      </c>
      <c r="P13" s="75">
        <v>828</v>
      </c>
      <c r="Q13" s="18" t="s">
        <v>1170</v>
      </c>
      <c r="R13" s="21">
        <v>0</v>
      </c>
    </row>
    <row r="14" spans="1:29" ht="24" customHeight="1" x14ac:dyDescent="0.2">
      <c r="A14" s="7">
        <v>5</v>
      </c>
      <c r="B14" s="25">
        <v>757</v>
      </c>
      <c r="C14" s="24" t="s">
        <v>1142</v>
      </c>
      <c r="D14" s="25">
        <v>40191</v>
      </c>
      <c r="E14" s="24" t="s">
        <v>1142</v>
      </c>
      <c r="F14" s="18" t="s">
        <v>1177</v>
      </c>
      <c r="G14" s="54">
        <v>71.400000000000006</v>
      </c>
      <c r="H14" s="18" t="s">
        <v>20</v>
      </c>
      <c r="I14" s="29" t="s">
        <v>19</v>
      </c>
      <c r="J14" s="72" t="s">
        <v>1178</v>
      </c>
      <c r="K14" s="24" t="s">
        <v>1142</v>
      </c>
      <c r="L14" s="32">
        <v>0</v>
      </c>
      <c r="M14" s="25">
        <v>733</v>
      </c>
      <c r="N14" s="24" t="s">
        <v>1161</v>
      </c>
      <c r="O14" s="57">
        <f>G14</f>
        <v>71.400000000000006</v>
      </c>
      <c r="P14" s="75">
        <v>829</v>
      </c>
      <c r="Q14" s="18" t="s">
        <v>1170</v>
      </c>
      <c r="R14" s="21">
        <v>0</v>
      </c>
    </row>
  </sheetData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honeticPr fontId="22" type="noConversion"/>
  <pageMargins left="0.7" right="0.7" top="0.75" bottom="0.75" header="0.3" footer="0.3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000-000000000000}">
  <dimension ref="A2:AC21"/>
  <sheetViews>
    <sheetView workbookViewId="0">
      <selection activeCell="A12" sqref="A12:IV12"/>
    </sheetView>
  </sheetViews>
  <sheetFormatPr defaultRowHeight="12.75" x14ac:dyDescent="0.2"/>
  <cols>
    <col min="1" max="1" width="7.140625" style="10" customWidth="1"/>
    <col min="2" max="2" width="12.7109375" style="6" customWidth="1"/>
    <col min="3" max="3" width="12.42578125" style="6" customWidth="1"/>
    <col min="4" max="4" width="15.5703125" style="6" customWidth="1"/>
    <col min="5" max="5" width="14.28515625" style="6" customWidth="1"/>
    <col min="6" max="6" width="20.140625" style="6" customWidth="1"/>
    <col min="7" max="7" width="12.42578125" style="6" customWidth="1"/>
    <col min="8" max="8" width="10.140625" style="6" customWidth="1"/>
    <col min="9" max="9" width="16.85546875" style="6" customWidth="1"/>
    <col min="10" max="10" width="39" style="6" customWidth="1"/>
    <col min="11" max="11" width="13.28515625" style="6" customWidth="1"/>
    <col min="12" max="12" width="9.28515625" style="6" customWidth="1"/>
    <col min="13" max="13" width="9.7109375" style="6" bestFit="1" customWidth="1"/>
    <col min="14" max="14" width="10.42578125" style="6" customWidth="1"/>
    <col min="15" max="15" width="11.85546875" style="6" customWidth="1"/>
    <col min="16" max="16" width="9.85546875" style="6" customWidth="1"/>
    <col min="17" max="17" width="12.42578125" style="6" customWidth="1"/>
    <col min="18" max="18" width="7.8554687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9.25" customHeight="1" x14ac:dyDescent="0.2">
      <c r="A10" s="7">
        <v>1</v>
      </c>
      <c r="B10" s="18">
        <v>15703</v>
      </c>
      <c r="C10" s="19" t="s">
        <v>1152</v>
      </c>
      <c r="D10" s="18">
        <v>23802123</v>
      </c>
      <c r="E10" s="19" t="s">
        <v>1152</v>
      </c>
      <c r="F10" s="29" t="s">
        <v>1179</v>
      </c>
      <c r="G10" s="54">
        <v>1643</v>
      </c>
      <c r="H10" s="29" t="s">
        <v>1180</v>
      </c>
      <c r="I10" s="29" t="s">
        <v>19</v>
      </c>
      <c r="J10" s="71" t="s">
        <v>1181</v>
      </c>
      <c r="K10" s="56" t="s">
        <v>1152</v>
      </c>
      <c r="L10" s="32">
        <v>0</v>
      </c>
      <c r="M10" s="32">
        <v>741</v>
      </c>
      <c r="N10" s="56" t="s">
        <v>1170</v>
      </c>
      <c r="O10" s="57">
        <f t="shared" ref="O10:O15" si="0">G10</f>
        <v>1643</v>
      </c>
      <c r="P10" s="58">
        <v>46</v>
      </c>
      <c r="Q10" s="18" t="s">
        <v>1182</v>
      </c>
      <c r="R10" s="21">
        <v>0</v>
      </c>
      <c r="S10" s="2"/>
    </row>
    <row r="11" spans="1:29" s="9" customFormat="1" ht="29.25" customHeight="1" x14ac:dyDescent="0.2">
      <c r="A11" s="7">
        <v>2</v>
      </c>
      <c r="B11" s="18">
        <v>15583</v>
      </c>
      <c r="C11" s="19" t="s">
        <v>1152</v>
      </c>
      <c r="D11" s="18">
        <v>2991</v>
      </c>
      <c r="E11" s="19" t="s">
        <v>1142</v>
      </c>
      <c r="F11" s="29" t="s">
        <v>1183</v>
      </c>
      <c r="G11" s="54">
        <v>4800</v>
      </c>
      <c r="H11" s="29" t="s">
        <v>20</v>
      </c>
      <c r="I11" s="29" t="s">
        <v>19</v>
      </c>
      <c r="J11" s="71" t="s">
        <v>1184</v>
      </c>
      <c r="K11" s="56" t="s">
        <v>1152</v>
      </c>
      <c r="L11" s="32">
        <v>0</v>
      </c>
      <c r="M11" s="32">
        <v>742</v>
      </c>
      <c r="N11" s="56" t="s">
        <v>1170</v>
      </c>
      <c r="O11" s="57">
        <f t="shared" si="0"/>
        <v>4800</v>
      </c>
      <c r="P11" s="58">
        <v>834</v>
      </c>
      <c r="Q11" s="18" t="s">
        <v>1182</v>
      </c>
      <c r="R11" s="21">
        <v>0</v>
      </c>
      <c r="S11" s="2"/>
    </row>
    <row r="12" spans="1:29" ht="32.25" customHeight="1" x14ac:dyDescent="0.2">
      <c r="A12" s="7">
        <v>3</v>
      </c>
      <c r="B12" s="14">
        <v>13754</v>
      </c>
      <c r="C12" s="24" t="s">
        <v>1115</v>
      </c>
      <c r="D12" s="25">
        <v>10094</v>
      </c>
      <c r="E12" s="24" t="s">
        <v>1147</v>
      </c>
      <c r="F12" s="18" t="s">
        <v>1185</v>
      </c>
      <c r="G12" s="54">
        <v>843.33</v>
      </c>
      <c r="H12" s="18" t="s">
        <v>20</v>
      </c>
      <c r="I12" s="29" t="s">
        <v>19</v>
      </c>
      <c r="J12" s="72" t="s">
        <v>1186</v>
      </c>
      <c r="K12" s="24" t="s">
        <v>1130</v>
      </c>
      <c r="L12" s="32">
        <v>0</v>
      </c>
      <c r="M12" s="33">
        <v>740</v>
      </c>
      <c r="N12" s="30" t="s">
        <v>1170</v>
      </c>
      <c r="O12" s="57">
        <f t="shared" si="0"/>
        <v>843.33</v>
      </c>
      <c r="P12" s="33">
        <v>835</v>
      </c>
      <c r="Q12" s="18" t="s">
        <v>1182</v>
      </c>
      <c r="R12" s="21">
        <v>0</v>
      </c>
    </row>
    <row r="13" spans="1:29" ht="27.75" customHeight="1" x14ac:dyDescent="0.2">
      <c r="A13" s="7">
        <v>4</v>
      </c>
      <c r="B13" s="14">
        <v>13370</v>
      </c>
      <c r="C13" s="24" t="s">
        <v>1133</v>
      </c>
      <c r="D13" s="14">
        <v>10000709</v>
      </c>
      <c r="E13" s="24" t="s">
        <v>1092</v>
      </c>
      <c r="F13" s="18" t="s">
        <v>1187</v>
      </c>
      <c r="G13" s="54">
        <v>736.73</v>
      </c>
      <c r="H13" s="18" t="s">
        <v>20</v>
      </c>
      <c r="I13" s="29" t="s">
        <v>19</v>
      </c>
      <c r="J13" s="72" t="s">
        <v>1188</v>
      </c>
      <c r="K13" s="24" t="s">
        <v>1131</v>
      </c>
      <c r="L13" s="32">
        <v>0</v>
      </c>
      <c r="M13" s="14">
        <v>759</v>
      </c>
      <c r="N13" s="24" t="s">
        <v>1170</v>
      </c>
      <c r="O13" s="57">
        <f t="shared" si="0"/>
        <v>736.73</v>
      </c>
      <c r="P13" s="33">
        <v>836</v>
      </c>
      <c r="Q13" s="18" t="s">
        <v>1182</v>
      </c>
      <c r="R13" s="21">
        <v>0</v>
      </c>
    </row>
    <row r="14" spans="1:29" ht="24" customHeight="1" x14ac:dyDescent="0.2">
      <c r="A14" s="7">
        <v>5</v>
      </c>
      <c r="B14" s="14">
        <v>16010</v>
      </c>
      <c r="C14" s="24" t="s">
        <v>1170</v>
      </c>
      <c r="D14" s="14">
        <v>2023076</v>
      </c>
      <c r="E14" s="24" t="s">
        <v>1161</v>
      </c>
      <c r="F14" s="18" t="s">
        <v>1189</v>
      </c>
      <c r="G14" s="54">
        <v>15279.6</v>
      </c>
      <c r="H14" s="18" t="s">
        <v>20</v>
      </c>
      <c r="I14" s="29" t="s">
        <v>19</v>
      </c>
      <c r="J14" s="72" t="s">
        <v>1190</v>
      </c>
      <c r="K14" s="24" t="s">
        <v>1142</v>
      </c>
      <c r="L14" s="32">
        <v>0</v>
      </c>
      <c r="M14" s="14">
        <v>768</v>
      </c>
      <c r="N14" s="24" t="s">
        <v>1170</v>
      </c>
      <c r="O14" s="57">
        <f t="shared" si="0"/>
        <v>15279.6</v>
      </c>
      <c r="P14" s="33">
        <v>837</v>
      </c>
      <c r="Q14" s="18" t="s">
        <v>1182</v>
      </c>
      <c r="R14" s="21">
        <v>0</v>
      </c>
    </row>
    <row r="15" spans="1:29" ht="24" customHeight="1" x14ac:dyDescent="0.2">
      <c r="A15" s="7">
        <v>6</v>
      </c>
      <c r="B15" s="14">
        <v>15958</v>
      </c>
      <c r="C15" s="24" t="s">
        <v>1170</v>
      </c>
      <c r="D15" s="14">
        <v>23002189</v>
      </c>
      <c r="E15" s="24" t="s">
        <v>1105</v>
      </c>
      <c r="F15" s="18" t="s">
        <v>1191</v>
      </c>
      <c r="G15" s="54">
        <v>2905.58</v>
      </c>
      <c r="H15" s="18" t="s">
        <v>20</v>
      </c>
      <c r="I15" s="29" t="s">
        <v>19</v>
      </c>
      <c r="J15" s="72" t="s">
        <v>1192</v>
      </c>
      <c r="K15" s="24" t="s">
        <v>1092</v>
      </c>
      <c r="L15" s="32">
        <v>0</v>
      </c>
      <c r="M15" s="14">
        <v>769</v>
      </c>
      <c r="N15" s="24" t="s">
        <v>1170</v>
      </c>
      <c r="O15" s="57">
        <f t="shared" si="0"/>
        <v>2905.58</v>
      </c>
      <c r="P15" s="33">
        <v>838</v>
      </c>
      <c r="Q15" s="18" t="s">
        <v>1182</v>
      </c>
      <c r="R15" s="21">
        <v>0</v>
      </c>
    </row>
    <row r="16" spans="1:29" ht="24" customHeight="1" x14ac:dyDescent="0.2">
      <c r="A16" s="7">
        <v>7</v>
      </c>
      <c r="B16" s="14">
        <v>13511</v>
      </c>
      <c r="C16" s="24" t="s">
        <v>1131</v>
      </c>
      <c r="D16" s="14">
        <v>2029385</v>
      </c>
      <c r="E16" s="24" t="s">
        <v>1133</v>
      </c>
      <c r="F16" s="18" t="s">
        <v>1175</v>
      </c>
      <c r="G16" s="54">
        <v>1427.66</v>
      </c>
      <c r="H16" s="18" t="s">
        <v>20</v>
      </c>
      <c r="I16" s="29" t="s">
        <v>19</v>
      </c>
      <c r="J16" s="72" t="s">
        <v>1193</v>
      </c>
      <c r="K16" s="24" t="s">
        <v>1131</v>
      </c>
      <c r="L16" s="32">
        <v>0</v>
      </c>
      <c r="M16" s="14">
        <v>748</v>
      </c>
      <c r="N16" s="24" t="s">
        <v>1170</v>
      </c>
      <c r="O16" s="57">
        <f t="shared" ref="O16:O21" si="1">G16</f>
        <v>1427.66</v>
      </c>
      <c r="P16" s="33">
        <v>839</v>
      </c>
      <c r="Q16" s="18" t="s">
        <v>1182</v>
      </c>
      <c r="R16" s="21">
        <v>0</v>
      </c>
    </row>
    <row r="17" spans="1:18" ht="24" customHeight="1" x14ac:dyDescent="0.2">
      <c r="A17" s="7">
        <v>8</v>
      </c>
      <c r="B17" s="14">
        <v>13504</v>
      </c>
      <c r="C17" s="24" t="s">
        <v>1131</v>
      </c>
      <c r="D17" s="14">
        <v>2029384</v>
      </c>
      <c r="E17" s="24" t="s">
        <v>1133</v>
      </c>
      <c r="F17" s="18" t="s">
        <v>1175</v>
      </c>
      <c r="G17" s="54">
        <v>3383.01</v>
      </c>
      <c r="H17" s="18" t="s">
        <v>20</v>
      </c>
      <c r="I17" s="29" t="s">
        <v>19</v>
      </c>
      <c r="J17" s="72" t="s">
        <v>1194</v>
      </c>
      <c r="K17" s="24" t="s">
        <v>1131</v>
      </c>
      <c r="L17" s="32">
        <v>0</v>
      </c>
      <c r="M17" s="14">
        <v>749</v>
      </c>
      <c r="N17" s="24" t="s">
        <v>1170</v>
      </c>
      <c r="O17" s="57">
        <f t="shared" si="1"/>
        <v>3383.01</v>
      </c>
      <c r="P17" s="33">
        <v>839</v>
      </c>
      <c r="Q17" s="18" t="s">
        <v>1182</v>
      </c>
      <c r="R17" s="21">
        <v>0</v>
      </c>
    </row>
    <row r="18" spans="1:18" ht="24" customHeight="1" x14ac:dyDescent="0.2">
      <c r="A18" s="7">
        <v>9</v>
      </c>
      <c r="B18" s="14">
        <v>700</v>
      </c>
      <c r="C18" s="24" t="s">
        <v>1100</v>
      </c>
      <c r="D18" s="14">
        <v>2029415</v>
      </c>
      <c r="E18" s="24" t="s">
        <v>1100</v>
      </c>
      <c r="F18" s="18" t="s">
        <v>1175</v>
      </c>
      <c r="G18" s="54">
        <v>2246.4299999999998</v>
      </c>
      <c r="H18" s="18" t="s">
        <v>20</v>
      </c>
      <c r="I18" s="29" t="s">
        <v>19</v>
      </c>
      <c r="J18" s="72" t="s">
        <v>1195</v>
      </c>
      <c r="K18" s="24" t="s">
        <v>1111</v>
      </c>
      <c r="L18" s="32">
        <v>0</v>
      </c>
      <c r="M18" s="14">
        <v>750</v>
      </c>
      <c r="N18" s="24" t="s">
        <v>1170</v>
      </c>
      <c r="O18" s="57">
        <f t="shared" si="1"/>
        <v>2246.4299999999998</v>
      </c>
      <c r="P18" s="33">
        <v>839</v>
      </c>
      <c r="Q18" s="18" t="s">
        <v>1182</v>
      </c>
      <c r="R18" s="21">
        <v>0</v>
      </c>
    </row>
    <row r="19" spans="1:18" ht="24" customHeight="1" x14ac:dyDescent="0.2">
      <c r="A19" s="7">
        <v>10</v>
      </c>
      <c r="B19" s="14">
        <v>701</v>
      </c>
      <c r="C19" s="24" t="s">
        <v>1115</v>
      </c>
      <c r="D19" s="14">
        <v>2029401</v>
      </c>
      <c r="E19" s="24" t="s">
        <v>1115</v>
      </c>
      <c r="F19" s="18" t="s">
        <v>1175</v>
      </c>
      <c r="G19" s="54">
        <v>5451.66</v>
      </c>
      <c r="H19" s="18" t="s">
        <v>20</v>
      </c>
      <c r="I19" s="29" t="s">
        <v>19</v>
      </c>
      <c r="J19" s="72" t="s">
        <v>1196</v>
      </c>
      <c r="K19" s="24" t="s">
        <v>1111</v>
      </c>
      <c r="L19" s="32">
        <v>0</v>
      </c>
      <c r="M19" s="14">
        <v>751</v>
      </c>
      <c r="N19" s="24" t="s">
        <v>1170</v>
      </c>
      <c r="O19" s="57">
        <f t="shared" si="1"/>
        <v>5451.66</v>
      </c>
      <c r="P19" s="33">
        <v>839</v>
      </c>
      <c r="Q19" s="18" t="s">
        <v>1182</v>
      </c>
      <c r="R19" s="21">
        <v>0</v>
      </c>
    </row>
    <row r="20" spans="1:18" ht="24" customHeight="1" x14ac:dyDescent="0.2">
      <c r="A20" s="7">
        <v>11</v>
      </c>
      <c r="B20" s="14">
        <v>696</v>
      </c>
      <c r="C20" s="24" t="s">
        <v>1100</v>
      </c>
      <c r="D20" s="14">
        <v>2029390</v>
      </c>
      <c r="E20" s="24" t="s">
        <v>1131</v>
      </c>
      <c r="F20" s="18" t="s">
        <v>1175</v>
      </c>
      <c r="G20" s="54">
        <v>2994.82</v>
      </c>
      <c r="H20" s="18" t="s">
        <v>20</v>
      </c>
      <c r="I20" s="29" t="s">
        <v>19</v>
      </c>
      <c r="J20" s="72" t="s">
        <v>1197</v>
      </c>
      <c r="K20" s="24" t="s">
        <v>1100</v>
      </c>
      <c r="L20" s="32">
        <v>0</v>
      </c>
      <c r="M20" s="14">
        <v>752</v>
      </c>
      <c r="N20" s="24" t="s">
        <v>1170</v>
      </c>
      <c r="O20" s="57">
        <f t="shared" si="1"/>
        <v>2994.82</v>
      </c>
      <c r="P20" s="33">
        <v>839</v>
      </c>
      <c r="Q20" s="18" t="s">
        <v>1182</v>
      </c>
      <c r="R20" s="21">
        <v>0</v>
      </c>
    </row>
    <row r="21" spans="1:18" ht="24" customHeight="1" x14ac:dyDescent="0.2">
      <c r="A21" s="7">
        <v>12</v>
      </c>
      <c r="B21" s="14">
        <v>13502</v>
      </c>
      <c r="C21" s="24" t="s">
        <v>1131</v>
      </c>
      <c r="D21" s="14">
        <v>2029378</v>
      </c>
      <c r="E21" s="24" t="s">
        <v>1147</v>
      </c>
      <c r="F21" s="18" t="s">
        <v>1175</v>
      </c>
      <c r="G21" s="54">
        <v>3376.7</v>
      </c>
      <c r="H21" s="18" t="s">
        <v>20</v>
      </c>
      <c r="I21" s="29" t="s">
        <v>19</v>
      </c>
      <c r="J21" s="72" t="s">
        <v>1198</v>
      </c>
      <c r="K21" s="24" t="s">
        <v>1131</v>
      </c>
      <c r="L21" s="32">
        <v>0</v>
      </c>
      <c r="M21" s="14">
        <v>747</v>
      </c>
      <c r="N21" s="24" t="s">
        <v>1170</v>
      </c>
      <c r="O21" s="57">
        <f t="shared" si="1"/>
        <v>3376.7</v>
      </c>
      <c r="P21" s="33">
        <v>839</v>
      </c>
      <c r="Q21" s="18" t="s">
        <v>1182</v>
      </c>
      <c r="R21" s="21">
        <v>0</v>
      </c>
    </row>
  </sheetData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honeticPr fontId="22" type="noConversion"/>
  <pageMargins left="0.7" right="0.7" top="0.75" bottom="0.75" header="0.3" footer="0.3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100-000000000000}">
  <sheetPr>
    <pageSetUpPr fitToPage="1"/>
  </sheetPr>
  <dimension ref="A2:AC13"/>
  <sheetViews>
    <sheetView workbookViewId="0">
      <selection sqref="A1:IV65536"/>
    </sheetView>
  </sheetViews>
  <sheetFormatPr defaultRowHeight="12.75" x14ac:dyDescent="0.2"/>
  <cols>
    <col min="1" max="1" width="7.140625" style="10" customWidth="1"/>
    <col min="2" max="2" width="9.42578125" style="6" customWidth="1"/>
    <col min="3" max="3" width="12.42578125" style="6" customWidth="1"/>
    <col min="4" max="4" width="13.42578125" style="6" customWidth="1"/>
    <col min="5" max="5" width="10.140625" style="6" bestFit="1" customWidth="1"/>
    <col min="6" max="6" width="23.42578125" style="6" customWidth="1"/>
    <col min="7" max="7" width="12.42578125" style="6" customWidth="1"/>
    <col min="8" max="8" width="5.85546875" style="6" bestFit="1" customWidth="1"/>
    <col min="9" max="9" width="16.85546875" style="6" customWidth="1"/>
    <col min="10" max="10" width="31.7109375" style="6" bestFit="1" customWidth="1"/>
    <col min="11" max="11" width="13.28515625" style="6" customWidth="1"/>
    <col min="12" max="12" width="9.28515625" style="6" customWidth="1"/>
    <col min="13" max="13" width="9.7109375" style="6" bestFit="1" customWidth="1"/>
    <col min="14" max="14" width="10.42578125" style="6" customWidth="1"/>
    <col min="15" max="15" width="11.85546875" style="6" customWidth="1"/>
    <col min="16" max="16" width="4" style="6" bestFit="1" customWidth="1"/>
    <col min="17" max="17" width="8.140625" style="6" bestFit="1" customWidth="1"/>
    <col min="18" max="18" width="7.8554687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9.25" customHeight="1" x14ac:dyDescent="0.2">
      <c r="A10" s="7">
        <v>1</v>
      </c>
      <c r="B10" s="18">
        <v>16463</v>
      </c>
      <c r="C10" s="19" t="s">
        <v>1200</v>
      </c>
      <c r="D10" s="76">
        <v>130016251609</v>
      </c>
      <c r="E10" s="19" t="s">
        <v>1201</v>
      </c>
      <c r="F10" s="29" t="s">
        <v>1202</v>
      </c>
      <c r="G10" s="54">
        <v>22415.88</v>
      </c>
      <c r="H10" s="29" t="s">
        <v>20</v>
      </c>
      <c r="I10" s="29" t="s">
        <v>19</v>
      </c>
      <c r="J10" s="71" t="s">
        <v>1203</v>
      </c>
      <c r="K10" s="56" t="s">
        <v>1204</v>
      </c>
      <c r="L10" s="32">
        <v>0</v>
      </c>
      <c r="M10" s="32">
        <v>22</v>
      </c>
      <c r="N10" s="56" t="s">
        <v>1204</v>
      </c>
      <c r="O10" s="57">
        <f>G10</f>
        <v>22415.88</v>
      </c>
      <c r="P10" s="58">
        <v>846</v>
      </c>
      <c r="Q10" s="18" t="s">
        <v>1205</v>
      </c>
      <c r="R10" s="21">
        <v>0</v>
      </c>
      <c r="S10" s="2"/>
    </row>
    <row r="11" spans="1:29" s="9" customFormat="1" ht="29.25" customHeight="1" x14ac:dyDescent="0.2">
      <c r="A11" s="7">
        <v>2</v>
      </c>
      <c r="B11" s="18">
        <v>15771</v>
      </c>
      <c r="C11" s="19" t="s">
        <v>1199</v>
      </c>
      <c r="D11" s="18">
        <v>21580</v>
      </c>
      <c r="E11" s="19" t="s">
        <v>1199</v>
      </c>
      <c r="F11" s="29" t="s">
        <v>1206</v>
      </c>
      <c r="G11" s="54">
        <v>1202.6300000000001</v>
      </c>
      <c r="H11" s="29" t="s">
        <v>20</v>
      </c>
      <c r="I11" s="29" t="s">
        <v>19</v>
      </c>
      <c r="J11" s="71" t="s">
        <v>1207</v>
      </c>
      <c r="K11" s="56" t="s">
        <v>1170</v>
      </c>
      <c r="L11" s="32">
        <v>0</v>
      </c>
      <c r="M11" s="32">
        <v>16</v>
      </c>
      <c r="N11" s="56" t="s">
        <v>1204</v>
      </c>
      <c r="O11" s="57">
        <f>G11</f>
        <v>1202.6300000000001</v>
      </c>
      <c r="P11" s="58">
        <v>847</v>
      </c>
      <c r="Q11" s="18" t="s">
        <v>1205</v>
      </c>
      <c r="R11" s="21">
        <v>0</v>
      </c>
      <c r="S11" s="2"/>
    </row>
    <row r="12" spans="1:29" ht="32.25" customHeight="1" x14ac:dyDescent="0.2">
      <c r="A12" s="7">
        <v>3</v>
      </c>
      <c r="B12" s="14">
        <v>697</v>
      </c>
      <c r="C12" s="24" t="s">
        <v>1208</v>
      </c>
      <c r="D12" s="25">
        <v>131871</v>
      </c>
      <c r="E12" s="24" t="s">
        <v>1209</v>
      </c>
      <c r="F12" s="18" t="s">
        <v>1210</v>
      </c>
      <c r="G12" s="54">
        <v>1639.45</v>
      </c>
      <c r="H12" s="18" t="s">
        <v>20</v>
      </c>
      <c r="I12" s="29" t="s">
        <v>19</v>
      </c>
      <c r="J12" s="72" t="s">
        <v>1211</v>
      </c>
      <c r="K12" s="24" t="s">
        <v>1100</v>
      </c>
      <c r="L12" s="32">
        <v>0</v>
      </c>
      <c r="M12" s="33">
        <v>745</v>
      </c>
      <c r="N12" s="30" t="s">
        <v>1170</v>
      </c>
      <c r="O12" s="57">
        <f>G12</f>
        <v>1639.45</v>
      </c>
      <c r="P12" s="33">
        <v>848</v>
      </c>
      <c r="Q12" s="18" t="s">
        <v>1205</v>
      </c>
      <c r="R12" s="21">
        <v>0</v>
      </c>
    </row>
    <row r="13" spans="1:29" ht="27.75" customHeight="1" x14ac:dyDescent="0.2">
      <c r="A13" s="7">
        <v>4</v>
      </c>
      <c r="B13" s="14">
        <v>698</v>
      </c>
      <c r="C13" s="24" t="s">
        <v>1208</v>
      </c>
      <c r="D13" s="14">
        <v>131866</v>
      </c>
      <c r="E13" s="24" t="s">
        <v>1115</v>
      </c>
      <c r="F13" s="18" t="s">
        <v>1210</v>
      </c>
      <c r="G13" s="54">
        <v>1827.1</v>
      </c>
      <c r="H13" s="18" t="s">
        <v>20</v>
      </c>
      <c r="I13" s="29" t="s">
        <v>19</v>
      </c>
      <c r="J13" s="72" t="s">
        <v>1212</v>
      </c>
      <c r="K13" s="24" t="s">
        <v>1100</v>
      </c>
      <c r="L13" s="32">
        <v>0</v>
      </c>
      <c r="M13" s="14">
        <v>746</v>
      </c>
      <c r="N13" s="24" t="s">
        <v>1170</v>
      </c>
      <c r="O13" s="57">
        <f>G13</f>
        <v>1827.1</v>
      </c>
      <c r="P13" s="33">
        <v>848</v>
      </c>
      <c r="Q13" s="18" t="s">
        <v>1205</v>
      </c>
      <c r="R13" s="21">
        <v>0</v>
      </c>
    </row>
  </sheetData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ageMargins left="0.7" right="0.7" top="0.75" bottom="0.75" header="0.3" footer="0.3"/>
  <pageSetup paperSize="9" scale="54" orientation="landscape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200-000000000000}">
  <dimension ref="A2:AC14"/>
  <sheetViews>
    <sheetView workbookViewId="0">
      <selection sqref="A1:IV65536"/>
    </sheetView>
  </sheetViews>
  <sheetFormatPr defaultRowHeight="12.75" x14ac:dyDescent="0.2"/>
  <cols>
    <col min="1" max="1" width="7.140625" style="10" customWidth="1"/>
    <col min="2" max="2" width="9.42578125" style="6" customWidth="1"/>
    <col min="3" max="3" width="12.42578125" style="6" customWidth="1"/>
    <col min="4" max="4" width="13.42578125" style="6" customWidth="1"/>
    <col min="5" max="5" width="10.140625" style="6" bestFit="1" customWidth="1"/>
    <col min="6" max="6" width="23.42578125" style="6" customWidth="1"/>
    <col min="7" max="7" width="12.42578125" style="6" customWidth="1"/>
    <col min="8" max="8" width="5.85546875" style="6" bestFit="1" customWidth="1"/>
    <col min="9" max="9" width="16.85546875" style="6" customWidth="1"/>
    <col min="10" max="10" width="31.7109375" style="6" bestFit="1" customWidth="1"/>
    <col min="11" max="11" width="13.28515625" style="6" customWidth="1"/>
    <col min="12" max="12" width="9.28515625" style="6" customWidth="1"/>
    <col min="13" max="13" width="9.7109375" style="6" bestFit="1" customWidth="1"/>
    <col min="14" max="14" width="10.42578125" style="6" customWidth="1"/>
    <col min="15" max="15" width="11.85546875" style="6" customWidth="1"/>
    <col min="16" max="16" width="4" style="6" bestFit="1" customWidth="1"/>
    <col min="17" max="17" width="8.140625" style="6" bestFit="1" customWidth="1"/>
    <col min="18" max="18" width="7.8554687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9.25" customHeight="1" x14ac:dyDescent="0.2">
      <c r="A10" s="7">
        <v>1</v>
      </c>
      <c r="B10" s="18">
        <v>16224</v>
      </c>
      <c r="C10" s="19" t="s">
        <v>1213</v>
      </c>
      <c r="D10" s="76">
        <v>36162</v>
      </c>
      <c r="E10" s="19" t="s">
        <v>1214</v>
      </c>
      <c r="F10" s="29" t="s">
        <v>1154</v>
      </c>
      <c r="G10" s="54">
        <v>23.79</v>
      </c>
      <c r="H10" s="29" t="s">
        <v>20</v>
      </c>
      <c r="I10" s="29" t="s">
        <v>19</v>
      </c>
      <c r="J10" s="71" t="s">
        <v>1215</v>
      </c>
      <c r="K10" s="56" t="s">
        <v>1216</v>
      </c>
      <c r="L10" s="32">
        <v>0</v>
      </c>
      <c r="M10" s="32">
        <v>28</v>
      </c>
      <c r="N10" s="56" t="s">
        <v>1216</v>
      </c>
      <c r="O10" s="57">
        <f>G10</f>
        <v>23.79</v>
      </c>
      <c r="P10" s="58">
        <v>877</v>
      </c>
      <c r="Q10" s="18" t="s">
        <v>1217</v>
      </c>
      <c r="R10" s="21">
        <v>0</v>
      </c>
      <c r="S10" s="2"/>
    </row>
    <row r="11" spans="1:29" s="9" customFormat="1" ht="29.25" customHeight="1" x14ac:dyDescent="0.2">
      <c r="A11" s="7">
        <v>2</v>
      </c>
      <c r="B11" s="18">
        <v>830</v>
      </c>
      <c r="C11" s="19" t="s">
        <v>1216</v>
      </c>
      <c r="D11" s="18">
        <v>341</v>
      </c>
      <c r="E11" s="19" t="s">
        <v>1213</v>
      </c>
      <c r="F11" s="29" t="s">
        <v>1183</v>
      </c>
      <c r="G11" s="54">
        <v>1042.42</v>
      </c>
      <c r="H11" s="29" t="s">
        <v>20</v>
      </c>
      <c r="I11" s="29" t="s">
        <v>19</v>
      </c>
      <c r="J11" s="71" t="s">
        <v>1218</v>
      </c>
      <c r="K11" s="56" t="s">
        <v>1200</v>
      </c>
      <c r="L11" s="32">
        <v>0</v>
      </c>
      <c r="M11" s="32">
        <v>39</v>
      </c>
      <c r="N11" s="56" t="s">
        <v>1219</v>
      </c>
      <c r="O11" s="57">
        <f>G11</f>
        <v>1042.42</v>
      </c>
      <c r="P11" s="58">
        <v>878</v>
      </c>
      <c r="Q11" s="18" t="s">
        <v>1217</v>
      </c>
      <c r="R11" s="21">
        <v>0</v>
      </c>
      <c r="S11" s="2"/>
    </row>
    <row r="12" spans="1:29" ht="32.25" customHeight="1" x14ac:dyDescent="0.2">
      <c r="A12" s="7">
        <v>3</v>
      </c>
      <c r="B12" s="14">
        <v>829</v>
      </c>
      <c r="C12" s="24" t="s">
        <v>1216</v>
      </c>
      <c r="D12" s="25">
        <v>346</v>
      </c>
      <c r="E12" s="24" t="s">
        <v>1213</v>
      </c>
      <c r="F12" s="29" t="s">
        <v>1183</v>
      </c>
      <c r="G12" s="54">
        <v>9637.81</v>
      </c>
      <c r="H12" s="18" t="s">
        <v>20</v>
      </c>
      <c r="I12" s="29" t="s">
        <v>19</v>
      </c>
      <c r="J12" s="72" t="s">
        <v>1220</v>
      </c>
      <c r="K12" s="24" t="s">
        <v>1200</v>
      </c>
      <c r="L12" s="32">
        <v>0</v>
      </c>
      <c r="M12" s="33">
        <v>40</v>
      </c>
      <c r="N12" s="30" t="s">
        <v>1219</v>
      </c>
      <c r="O12" s="57">
        <f>G12</f>
        <v>9637.81</v>
      </c>
      <c r="P12" s="33">
        <v>878</v>
      </c>
      <c r="Q12" s="18" t="s">
        <v>1217</v>
      </c>
      <c r="R12" s="21">
        <v>0</v>
      </c>
    </row>
    <row r="13" spans="1:29" ht="32.25" customHeight="1" x14ac:dyDescent="0.2">
      <c r="A13" s="7">
        <v>4</v>
      </c>
      <c r="B13" s="14">
        <v>16217</v>
      </c>
      <c r="C13" s="24" t="s">
        <v>1213</v>
      </c>
      <c r="D13" s="25">
        <v>104492</v>
      </c>
      <c r="E13" s="24" t="s">
        <v>1221</v>
      </c>
      <c r="F13" s="18" t="s">
        <v>1222</v>
      </c>
      <c r="G13" s="54">
        <v>239.46</v>
      </c>
      <c r="H13" s="18" t="s">
        <v>20</v>
      </c>
      <c r="I13" s="29" t="s">
        <v>19</v>
      </c>
      <c r="J13" s="72" t="s">
        <v>1223</v>
      </c>
      <c r="K13" s="24" t="s">
        <v>1216</v>
      </c>
      <c r="L13" s="32">
        <v>0</v>
      </c>
      <c r="M13" s="33">
        <v>29</v>
      </c>
      <c r="N13" s="30" t="s">
        <v>1216</v>
      </c>
      <c r="O13" s="57">
        <f>G13</f>
        <v>239.46</v>
      </c>
      <c r="P13" s="33">
        <v>879</v>
      </c>
      <c r="Q13" s="18" t="s">
        <v>1217</v>
      </c>
      <c r="R13" s="21">
        <v>0</v>
      </c>
    </row>
    <row r="14" spans="1:29" ht="27.75" customHeight="1" x14ac:dyDescent="0.2">
      <c r="A14" s="7">
        <v>5</v>
      </c>
      <c r="B14" s="14">
        <v>16733</v>
      </c>
      <c r="C14" s="24" t="s">
        <v>1219</v>
      </c>
      <c r="D14" s="14">
        <v>399</v>
      </c>
      <c r="E14" s="24" t="s">
        <v>1224</v>
      </c>
      <c r="F14" s="18" t="s">
        <v>1225</v>
      </c>
      <c r="G14" s="54">
        <v>100</v>
      </c>
      <c r="H14" s="18" t="s">
        <v>20</v>
      </c>
      <c r="I14" s="29" t="s">
        <v>19</v>
      </c>
      <c r="J14" s="72" t="s">
        <v>1226</v>
      </c>
      <c r="K14" s="24" t="s">
        <v>1219</v>
      </c>
      <c r="L14" s="32">
        <v>0</v>
      </c>
      <c r="M14" s="14">
        <v>50</v>
      </c>
      <c r="N14" s="24" t="s">
        <v>1219</v>
      </c>
      <c r="O14" s="57">
        <f>G14</f>
        <v>100</v>
      </c>
      <c r="P14" s="33">
        <v>880</v>
      </c>
      <c r="Q14" s="18" t="s">
        <v>1217</v>
      </c>
      <c r="R14" s="21">
        <v>0</v>
      </c>
    </row>
  </sheetData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290</vt:i4>
      </vt:variant>
    </vt:vector>
  </HeadingPairs>
  <TitlesOfParts>
    <vt:vector size="290" baseType="lpstr">
      <vt:lpstr>03.07.23 (2)</vt:lpstr>
      <vt:lpstr>24.06.22</vt:lpstr>
      <vt:lpstr>10.11.22</vt:lpstr>
      <vt:lpstr>Sheet1</vt:lpstr>
      <vt:lpstr>11.11.22</vt:lpstr>
      <vt:lpstr>14.11.22</vt:lpstr>
      <vt:lpstr>16.11.22</vt:lpstr>
      <vt:lpstr>17.11.22</vt:lpstr>
      <vt:lpstr>18.11.22</vt:lpstr>
      <vt:lpstr>21.11.22</vt:lpstr>
      <vt:lpstr>22.11.22</vt:lpstr>
      <vt:lpstr>23.11.22</vt:lpstr>
      <vt:lpstr>24.11.22</vt:lpstr>
      <vt:lpstr>25.11.22</vt:lpstr>
      <vt:lpstr>28.11.22</vt:lpstr>
      <vt:lpstr>29.11.22</vt:lpstr>
      <vt:lpstr>05.12.22</vt:lpstr>
      <vt:lpstr>06.12.22</vt:lpstr>
      <vt:lpstr>07.12.22</vt:lpstr>
      <vt:lpstr>08.12.22</vt:lpstr>
      <vt:lpstr>09.12.22</vt:lpstr>
      <vt:lpstr>12.12.22</vt:lpstr>
      <vt:lpstr>13.12.22</vt:lpstr>
      <vt:lpstr>14.12.22</vt:lpstr>
      <vt:lpstr>15.12.22</vt:lpstr>
      <vt:lpstr>16.12.22</vt:lpstr>
      <vt:lpstr>20.12.22</vt:lpstr>
      <vt:lpstr>19.12.22</vt:lpstr>
      <vt:lpstr>21.12.22</vt:lpstr>
      <vt:lpstr>22.12.22</vt:lpstr>
      <vt:lpstr>23.12.22</vt:lpstr>
      <vt:lpstr>28.12.22</vt:lpstr>
      <vt:lpstr>29.12.22</vt:lpstr>
      <vt:lpstr>30.12.22</vt:lpstr>
      <vt:lpstr>13.01.2023</vt:lpstr>
      <vt:lpstr>16.01.2023</vt:lpstr>
      <vt:lpstr>17.01.2023</vt:lpstr>
      <vt:lpstr>18.01.2023</vt:lpstr>
      <vt:lpstr>19.01.2023</vt:lpstr>
      <vt:lpstr>20.01.2023</vt:lpstr>
      <vt:lpstr>25.01.2023</vt:lpstr>
      <vt:lpstr>26.01.2023</vt:lpstr>
      <vt:lpstr>27.01.2023</vt:lpstr>
      <vt:lpstr>30.01.23</vt:lpstr>
      <vt:lpstr>31.01.23</vt:lpstr>
      <vt:lpstr>01.02.2023</vt:lpstr>
      <vt:lpstr>02.02.2023</vt:lpstr>
      <vt:lpstr>03.02.2023</vt:lpstr>
      <vt:lpstr>06.02.23</vt:lpstr>
      <vt:lpstr>07.02.23</vt:lpstr>
      <vt:lpstr>08.02.23</vt:lpstr>
      <vt:lpstr>09.02.23</vt:lpstr>
      <vt:lpstr>10.02.23</vt:lpstr>
      <vt:lpstr>13.02.23</vt:lpstr>
      <vt:lpstr>14.02.23</vt:lpstr>
      <vt:lpstr>15.02.23</vt:lpstr>
      <vt:lpstr>17.02.23</vt:lpstr>
      <vt:lpstr>20.02.23</vt:lpstr>
      <vt:lpstr>21.02.23</vt:lpstr>
      <vt:lpstr>22.02.23</vt:lpstr>
      <vt:lpstr>23.02.23</vt:lpstr>
      <vt:lpstr>24.02.23</vt:lpstr>
      <vt:lpstr>27.02.23</vt:lpstr>
      <vt:lpstr>28.02.23</vt:lpstr>
      <vt:lpstr>01.03.23</vt:lpstr>
      <vt:lpstr>02.03.23</vt:lpstr>
      <vt:lpstr>03.03.23</vt:lpstr>
      <vt:lpstr>Sheet3</vt:lpstr>
      <vt:lpstr>07.03.23</vt:lpstr>
      <vt:lpstr>06.03.23</vt:lpstr>
      <vt:lpstr>09.03.23</vt:lpstr>
      <vt:lpstr>10.03.23</vt:lpstr>
      <vt:lpstr>13.03.23</vt:lpstr>
      <vt:lpstr>14.03.23</vt:lpstr>
      <vt:lpstr>15.03.23</vt:lpstr>
      <vt:lpstr>16.03.23</vt:lpstr>
      <vt:lpstr>17.03.23</vt:lpstr>
      <vt:lpstr>20.03.23</vt:lpstr>
      <vt:lpstr>21.03.23</vt:lpstr>
      <vt:lpstr>23.03.23</vt:lpstr>
      <vt:lpstr>24.03.23</vt:lpstr>
      <vt:lpstr>22.03.23</vt:lpstr>
      <vt:lpstr>28.03.23</vt:lpstr>
      <vt:lpstr>29.03.23</vt:lpstr>
      <vt:lpstr>30.03.23</vt:lpstr>
      <vt:lpstr>03.04.23</vt:lpstr>
      <vt:lpstr>04.04.23</vt:lpstr>
      <vt:lpstr>05.04.23</vt:lpstr>
      <vt:lpstr>06.04.23</vt:lpstr>
      <vt:lpstr>07.04.23</vt:lpstr>
      <vt:lpstr>25.04.23</vt:lpstr>
      <vt:lpstr>28.04.23</vt:lpstr>
      <vt:lpstr>02.05.23</vt:lpstr>
      <vt:lpstr>03.05.23</vt:lpstr>
      <vt:lpstr>04.05.23</vt:lpstr>
      <vt:lpstr>05.05.23</vt:lpstr>
      <vt:lpstr>08.05.23</vt:lpstr>
      <vt:lpstr>10.05.23</vt:lpstr>
      <vt:lpstr>12.05.23</vt:lpstr>
      <vt:lpstr>16.05.23</vt:lpstr>
      <vt:lpstr>17.05.23</vt:lpstr>
      <vt:lpstr>18.05.23</vt:lpstr>
      <vt:lpstr>19.05.23</vt:lpstr>
      <vt:lpstr>22.05.23</vt:lpstr>
      <vt:lpstr>23.05.23</vt:lpstr>
      <vt:lpstr>24.05.23</vt:lpstr>
      <vt:lpstr>25.05.23</vt:lpstr>
      <vt:lpstr>26.05.23</vt:lpstr>
      <vt:lpstr>29.05.23</vt:lpstr>
      <vt:lpstr>30.05.23</vt:lpstr>
      <vt:lpstr>31.05.23</vt:lpstr>
      <vt:lpstr>06.06.23</vt:lpstr>
      <vt:lpstr>07.06.23</vt:lpstr>
      <vt:lpstr>08.06.23</vt:lpstr>
      <vt:lpstr>09.06.23</vt:lpstr>
      <vt:lpstr>12.06.23</vt:lpstr>
      <vt:lpstr>13.06.23</vt:lpstr>
      <vt:lpstr>14.06.23</vt:lpstr>
      <vt:lpstr>15.06.23</vt:lpstr>
      <vt:lpstr>16.06.23</vt:lpstr>
      <vt:lpstr>19.06.23</vt:lpstr>
      <vt:lpstr>21.06.23</vt:lpstr>
      <vt:lpstr>22.06.23</vt:lpstr>
      <vt:lpstr>23.06.23</vt:lpstr>
      <vt:lpstr>28.06.23</vt:lpstr>
      <vt:lpstr>29.06.23</vt:lpstr>
      <vt:lpstr>30.06.23</vt:lpstr>
      <vt:lpstr>03.07.23</vt:lpstr>
      <vt:lpstr>05.07.23</vt:lpstr>
      <vt:lpstr>06.07.23</vt:lpstr>
      <vt:lpstr>07.07.23</vt:lpstr>
      <vt:lpstr>11.07.23</vt:lpstr>
      <vt:lpstr>12.07.23</vt:lpstr>
      <vt:lpstr>13.07.23</vt:lpstr>
      <vt:lpstr>14.07.23</vt:lpstr>
      <vt:lpstr>17.07.23</vt:lpstr>
      <vt:lpstr>18.07.23</vt:lpstr>
      <vt:lpstr>19.07.23</vt:lpstr>
      <vt:lpstr>21.07.23</vt:lpstr>
      <vt:lpstr>24.07.23</vt:lpstr>
      <vt:lpstr>26.07.23</vt:lpstr>
      <vt:lpstr>27.07.23</vt:lpstr>
      <vt:lpstr>28.07.23</vt:lpstr>
      <vt:lpstr>31.07.23</vt:lpstr>
      <vt:lpstr>01.08.23</vt:lpstr>
      <vt:lpstr>02.08.23</vt:lpstr>
      <vt:lpstr>03.08.23</vt:lpstr>
      <vt:lpstr>04.08.23</vt:lpstr>
      <vt:lpstr>21.08.23</vt:lpstr>
      <vt:lpstr>22.08.23</vt:lpstr>
      <vt:lpstr>23.08.23</vt:lpstr>
      <vt:lpstr>24.08.23</vt:lpstr>
      <vt:lpstr>25.08.23</vt:lpstr>
      <vt:lpstr>28.08.23</vt:lpstr>
      <vt:lpstr>29.08.23</vt:lpstr>
      <vt:lpstr>30.08.23</vt:lpstr>
      <vt:lpstr>31.08.23</vt:lpstr>
      <vt:lpstr>01.09.23</vt:lpstr>
      <vt:lpstr>04.09.23</vt:lpstr>
      <vt:lpstr>05.09.23</vt:lpstr>
      <vt:lpstr>06.09.23</vt:lpstr>
      <vt:lpstr>07.09.23</vt:lpstr>
      <vt:lpstr>08.09.23</vt:lpstr>
      <vt:lpstr>11.09.23</vt:lpstr>
      <vt:lpstr>12.09.23</vt:lpstr>
      <vt:lpstr>14.09.23</vt:lpstr>
      <vt:lpstr>15.09.23</vt:lpstr>
      <vt:lpstr>19.09.23</vt:lpstr>
      <vt:lpstr>20.09.23</vt:lpstr>
      <vt:lpstr>21.09.23</vt:lpstr>
      <vt:lpstr>22.09.23</vt:lpstr>
      <vt:lpstr>28.09.23</vt:lpstr>
      <vt:lpstr>29.09.23</vt:lpstr>
      <vt:lpstr>02.10.23</vt:lpstr>
      <vt:lpstr>03.10.23</vt:lpstr>
      <vt:lpstr>04.10.23</vt:lpstr>
      <vt:lpstr>05.10.23</vt:lpstr>
      <vt:lpstr>06.10.23</vt:lpstr>
      <vt:lpstr>09.10.23</vt:lpstr>
      <vt:lpstr>10.10.23</vt:lpstr>
      <vt:lpstr>11.10.23</vt:lpstr>
      <vt:lpstr>12.10.23</vt:lpstr>
      <vt:lpstr>13.10.23</vt:lpstr>
      <vt:lpstr>16.10.23</vt:lpstr>
      <vt:lpstr>17.10.23</vt:lpstr>
      <vt:lpstr>18.10.23</vt:lpstr>
      <vt:lpstr>19.10.23</vt:lpstr>
      <vt:lpstr>20.10.23</vt:lpstr>
      <vt:lpstr>23.10.23</vt:lpstr>
      <vt:lpstr>24.10.23</vt:lpstr>
      <vt:lpstr>25.10.23</vt:lpstr>
      <vt:lpstr>26.10.23</vt:lpstr>
      <vt:lpstr>27.10.23</vt:lpstr>
      <vt:lpstr>30.10.23</vt:lpstr>
      <vt:lpstr>31.10.23</vt:lpstr>
      <vt:lpstr>01.11.23</vt:lpstr>
      <vt:lpstr>02.11.23</vt:lpstr>
      <vt:lpstr>03.11.23</vt:lpstr>
      <vt:lpstr>06.11.23</vt:lpstr>
      <vt:lpstr>07.11.23</vt:lpstr>
      <vt:lpstr>08.11.23</vt:lpstr>
      <vt:lpstr>09.11.23</vt:lpstr>
      <vt:lpstr>10.11.23</vt:lpstr>
      <vt:lpstr>14.11.23</vt:lpstr>
      <vt:lpstr>15.11.23</vt:lpstr>
      <vt:lpstr>16.11.23</vt:lpstr>
      <vt:lpstr>17.11.23</vt:lpstr>
      <vt:lpstr>22.11.23</vt:lpstr>
      <vt:lpstr>23.11.23</vt:lpstr>
      <vt:lpstr>24.11.23</vt:lpstr>
      <vt:lpstr>04.12.23</vt:lpstr>
      <vt:lpstr>05.12.23</vt:lpstr>
      <vt:lpstr>06.12.23</vt:lpstr>
      <vt:lpstr>07.12.23</vt:lpstr>
      <vt:lpstr>08.12.23</vt:lpstr>
      <vt:lpstr>11.12.23</vt:lpstr>
      <vt:lpstr>12.12.23</vt:lpstr>
      <vt:lpstr>13.12.23</vt:lpstr>
      <vt:lpstr>14.12.23</vt:lpstr>
      <vt:lpstr>15.12.23</vt:lpstr>
      <vt:lpstr>18.12.23</vt:lpstr>
      <vt:lpstr>19.12.23</vt:lpstr>
      <vt:lpstr>20.12.23</vt:lpstr>
      <vt:lpstr>21.12.23</vt:lpstr>
      <vt:lpstr>22.12.23</vt:lpstr>
      <vt:lpstr>28.12.23</vt:lpstr>
      <vt:lpstr>04.01.24</vt:lpstr>
      <vt:lpstr>05.01.24</vt:lpstr>
      <vt:lpstr>12.01.24</vt:lpstr>
      <vt:lpstr>16.01.24</vt:lpstr>
      <vt:lpstr>18.01.24</vt:lpstr>
      <vt:lpstr>19.01.24</vt:lpstr>
      <vt:lpstr>23.01.24</vt:lpstr>
      <vt:lpstr>25.01.24</vt:lpstr>
      <vt:lpstr>26.01.24</vt:lpstr>
      <vt:lpstr>31.01.24</vt:lpstr>
      <vt:lpstr>02.02.24</vt:lpstr>
      <vt:lpstr>06.02.24</vt:lpstr>
      <vt:lpstr>08.02.24</vt:lpstr>
      <vt:lpstr>09.02.24</vt:lpstr>
      <vt:lpstr>19.02.24</vt:lpstr>
      <vt:lpstr>20.02.24</vt:lpstr>
      <vt:lpstr>21.02.24</vt:lpstr>
      <vt:lpstr>22.02.2024</vt:lpstr>
      <vt:lpstr>23.02.2024</vt:lpstr>
      <vt:lpstr>28.02.2024</vt:lpstr>
      <vt:lpstr>29.02.2024</vt:lpstr>
      <vt:lpstr>01.03.2024</vt:lpstr>
      <vt:lpstr>04.03.2024</vt:lpstr>
      <vt:lpstr>05.03.2024</vt:lpstr>
      <vt:lpstr>06.03.2024</vt:lpstr>
      <vt:lpstr>07.03.2024</vt:lpstr>
      <vt:lpstr>11.03.2024</vt:lpstr>
      <vt:lpstr>12.03.2024</vt:lpstr>
      <vt:lpstr>13.03.2024</vt:lpstr>
      <vt:lpstr>14.03.2024</vt:lpstr>
      <vt:lpstr>15.03.2024</vt:lpstr>
      <vt:lpstr>18.03.2024</vt:lpstr>
      <vt:lpstr>Sheet14</vt:lpstr>
      <vt:lpstr>Sheet15</vt:lpstr>
      <vt:lpstr>Sheet16</vt:lpstr>
      <vt:lpstr>Sheet17</vt:lpstr>
      <vt:lpstr>Sheet18</vt:lpstr>
      <vt:lpstr>Sheet19</vt:lpstr>
      <vt:lpstr>Sheet20</vt:lpstr>
      <vt:lpstr>Sheet21</vt:lpstr>
      <vt:lpstr>Sheet22</vt:lpstr>
      <vt:lpstr>Sheet23</vt:lpstr>
      <vt:lpstr>Sheet24</vt:lpstr>
      <vt:lpstr>Sheet25</vt:lpstr>
      <vt:lpstr>Sheet26</vt:lpstr>
      <vt:lpstr>Sheet27</vt:lpstr>
      <vt:lpstr>Sheet28</vt:lpstr>
      <vt:lpstr>Sheet29</vt:lpstr>
      <vt:lpstr>Sheet30</vt:lpstr>
      <vt:lpstr>Sheet31</vt:lpstr>
      <vt:lpstr>Sheet32</vt:lpstr>
      <vt:lpstr>Sheet33</vt:lpstr>
      <vt:lpstr>Sheet34</vt:lpstr>
      <vt:lpstr>Sheet35</vt:lpstr>
      <vt:lpstr>Sheet36</vt:lpstr>
      <vt:lpstr>Sheet37</vt:lpstr>
      <vt:lpstr>Sheet38</vt:lpstr>
      <vt:lpstr>Sheet39</vt:lpstr>
      <vt:lpstr>Sheet40</vt:lpstr>
      <vt:lpstr>Sheet41</vt:lpstr>
      <vt:lpstr>Sheet42</vt:lpstr>
      <vt:lpstr>Sheet43</vt:lpstr>
      <vt:lpstr>Sheet44</vt:lpstr>
      <vt:lpstr>Sheet45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s.enache</dc:creator>
  <cp:lastModifiedBy>Marinela Savu</cp:lastModifiedBy>
  <cp:lastPrinted>2023-05-10T08:35:12Z</cp:lastPrinted>
  <dcterms:created xsi:type="dcterms:W3CDTF">2012-08-13T17:06:02Z</dcterms:created>
  <dcterms:modified xsi:type="dcterms:W3CDTF">2024-03-18T10:18:49Z</dcterms:modified>
</cp:coreProperties>
</file>